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defaultThemeVersion="124226"/>
  <mc:AlternateContent xmlns:mc="http://schemas.openxmlformats.org/markup-compatibility/2006">
    <mc:Choice Requires="x15">
      <x15ac:absPath xmlns:x15ac="http://schemas.microsoft.com/office/spreadsheetml/2010/11/ac" url="F:\ESDEPED 2023\INSTRUMENTO CON TOPES\"/>
    </mc:Choice>
  </mc:AlternateContent>
  <bookViews>
    <workbookView xWindow="-75" yWindow="525" windowWidth="25275" windowHeight="14025" tabRatio="575"/>
  </bookViews>
  <sheets>
    <sheet name="Anexo 1" sheetId="9" r:id="rId1"/>
    <sheet name="Hoja2" sheetId="6" state="hidden" r:id="rId2"/>
  </sheets>
  <externalReferences>
    <externalReference r:id="rId3"/>
  </externalReferences>
  <definedNames>
    <definedName name="_xlnm.Print_Area" localSheetId="0">'Anexo 1'!$B$1:$L$169</definedName>
    <definedName name="Estatus_Expediente">#REF!</definedName>
    <definedName name="lista">#REF!</definedName>
    <definedName name="SNI">#REF!</definedName>
    <definedName name="Unidades">[1]Hoja1!$K$7:$K$185</definedName>
  </definedNames>
  <calcPr calcId="152511"/>
</workbook>
</file>

<file path=xl/calcChain.xml><?xml version="1.0" encoding="utf-8"?>
<calcChain xmlns="http://schemas.openxmlformats.org/spreadsheetml/2006/main">
  <c r="J77" i="9" l="1"/>
  <c r="I26" i="9"/>
  <c r="I25" i="9"/>
  <c r="I24" i="9"/>
  <c r="J24" i="9" l="1"/>
  <c r="I99" i="9"/>
  <c r="J99" i="9" s="1"/>
  <c r="J20" i="9" l="1"/>
  <c r="I164" i="9" l="1"/>
  <c r="J164" i="9" s="1"/>
  <c r="I162" i="9"/>
  <c r="J162" i="9" s="1"/>
  <c r="I160" i="9"/>
  <c r="I159" i="9"/>
  <c r="I153" i="9"/>
  <c r="J153" i="9" s="1"/>
  <c r="J154" i="9" s="1"/>
  <c r="J124" i="9"/>
  <c r="J145" i="9"/>
  <c r="I146" i="9"/>
  <c r="I145" i="9"/>
  <c r="J143" i="9"/>
  <c r="I143" i="9"/>
  <c r="I142" i="9"/>
  <c r="J142" i="9" s="1"/>
  <c r="I138" i="9"/>
  <c r="I139" i="9"/>
  <c r="I140" i="9"/>
  <c r="I141" i="9"/>
  <c r="I137" i="9"/>
  <c r="J137" i="9" s="1"/>
  <c r="I135" i="9"/>
  <c r="J135" i="9" s="1"/>
  <c r="I134" i="9"/>
  <c r="J134" i="9" s="1"/>
  <c r="I133" i="9"/>
  <c r="J133" i="9" s="1"/>
  <c r="I132" i="9"/>
  <c r="J132" i="9" s="1"/>
  <c r="I131" i="9"/>
  <c r="J131" i="9" s="1"/>
  <c r="J128" i="9"/>
  <c r="I129" i="9"/>
  <c r="I128" i="9"/>
  <c r="I125" i="9"/>
  <c r="I126" i="9"/>
  <c r="J126" i="9" s="1"/>
  <c r="I124" i="9"/>
  <c r="I119" i="9"/>
  <c r="J119" i="9" s="1"/>
  <c r="I118" i="9"/>
  <c r="J118" i="9" s="1"/>
  <c r="I117" i="9"/>
  <c r="J117" i="9" s="1"/>
  <c r="I116" i="9"/>
  <c r="I115" i="9"/>
  <c r="I114" i="9"/>
  <c r="I112" i="9"/>
  <c r="J112" i="9" s="1"/>
  <c r="I111" i="9"/>
  <c r="I110" i="9"/>
  <c r="I109" i="9"/>
  <c r="I106" i="9"/>
  <c r="J106" i="9" s="1"/>
  <c r="I105" i="9"/>
  <c r="J105" i="9" s="1"/>
  <c r="I102" i="9"/>
  <c r="J102" i="9" s="1"/>
  <c r="I101" i="9"/>
  <c r="J101" i="9" s="1"/>
  <c r="I97" i="9"/>
  <c r="J97" i="9" s="1"/>
  <c r="I94" i="9"/>
  <c r="J94" i="9" s="1"/>
  <c r="I89" i="9"/>
  <c r="I88" i="9"/>
  <c r="I85" i="9"/>
  <c r="I86" i="9"/>
  <c r="I84" i="9"/>
  <c r="I81" i="9"/>
  <c r="J81" i="9" s="1"/>
  <c r="I80" i="9"/>
  <c r="J80" i="9" s="1"/>
  <c r="I78" i="9"/>
  <c r="I77" i="9"/>
  <c r="I75" i="9"/>
  <c r="J75" i="9" s="1"/>
  <c r="I74" i="9"/>
  <c r="J74" i="9" s="1"/>
  <c r="I73" i="9"/>
  <c r="J73" i="9" s="1"/>
  <c r="I71" i="9"/>
  <c r="I70" i="9"/>
  <c r="J70" i="9" s="1"/>
  <c r="I68" i="9"/>
  <c r="J68" i="9" s="1"/>
  <c r="I67" i="9"/>
  <c r="J67" i="9" s="1"/>
  <c r="I64" i="9"/>
  <c r="I65" i="9"/>
  <c r="I63" i="9"/>
  <c r="J59" i="9"/>
  <c r="J43" i="9"/>
  <c r="I60" i="9"/>
  <c r="I61" i="9"/>
  <c r="I59" i="9"/>
  <c r="I57" i="9"/>
  <c r="I56" i="9"/>
  <c r="I54" i="9"/>
  <c r="I53" i="9"/>
  <c r="I50" i="9"/>
  <c r="I51" i="9"/>
  <c r="I49" i="9"/>
  <c r="I44" i="9"/>
  <c r="I45" i="9"/>
  <c r="I46" i="9"/>
  <c r="I43" i="9"/>
  <c r="I37" i="9"/>
  <c r="I38" i="9"/>
  <c r="I36" i="9"/>
  <c r="I35" i="9"/>
  <c r="I34" i="9"/>
  <c r="J34" i="9"/>
  <c r="J35" i="9"/>
  <c r="J28" i="9"/>
  <c r="J32" i="9"/>
  <c r="J33" i="9"/>
  <c r="I33" i="9"/>
  <c r="I32" i="9"/>
  <c r="I28" i="9"/>
  <c r="I22" i="9"/>
  <c r="J22" i="9"/>
  <c r="I21" i="9"/>
  <c r="J21" i="9"/>
  <c r="I20" i="9"/>
  <c r="I19" i="9"/>
  <c r="J19" i="9"/>
  <c r="I18" i="9"/>
  <c r="J18" i="9"/>
  <c r="I17" i="9"/>
  <c r="J17" i="9"/>
  <c r="J16" i="9"/>
  <c r="I16" i="9"/>
  <c r="J15" i="9"/>
  <c r="I15" i="9"/>
  <c r="J109" i="9" l="1"/>
  <c r="J114" i="9"/>
  <c r="J159" i="9"/>
  <c r="J165" i="9" s="1"/>
  <c r="J147" i="9"/>
  <c r="J56" i="9"/>
  <c r="J63" i="9"/>
  <c r="J53" i="9"/>
  <c r="J49" i="9"/>
  <c r="J88" i="9"/>
  <c r="J84" i="9"/>
  <c r="J36" i="9"/>
  <c r="EJ6" i="6"/>
  <c r="EI6" i="6"/>
  <c r="EE6" i="6"/>
  <c r="J120" i="9" l="1"/>
  <c r="J90" i="9"/>
  <c r="J39" i="9"/>
  <c r="AK6" i="6"/>
  <c r="F149" i="9" l="1"/>
  <c r="F168" i="9" s="1"/>
  <c r="EF6" i="6"/>
  <c r="E6" i="6"/>
  <c r="DM6" i="6"/>
  <c r="F6" i="6"/>
  <c r="EX6" i="6"/>
  <c r="EU6" i="6"/>
  <c r="DO6" i="6"/>
  <c r="DN6" i="6"/>
  <c r="DL6" i="6"/>
  <c r="DK6" i="6"/>
  <c r="DJ6" i="6"/>
  <c r="DI6" i="6"/>
  <c r="DH6" i="6"/>
  <c r="DG6" i="6"/>
  <c r="DF6" i="6"/>
  <c r="DE6" i="6"/>
  <c r="DD6" i="6"/>
  <c r="DC6" i="6"/>
  <c r="DB6" i="6"/>
  <c r="DA6" i="6"/>
  <c r="CZ6" i="6"/>
  <c r="CY6" i="6"/>
  <c r="CX6" i="6"/>
  <c r="CW6" i="6"/>
  <c r="CV6" i="6"/>
  <c r="CU6" i="6"/>
  <c r="CT6" i="6"/>
  <c r="CS6" i="6"/>
  <c r="CR6" i="6"/>
  <c r="CQ6" i="6"/>
  <c r="CP6" i="6"/>
  <c r="CO6" i="6"/>
  <c r="CN6" i="6"/>
  <c r="CM6" i="6"/>
  <c r="CL6" i="6"/>
  <c r="CK6" i="6"/>
  <c r="CJ6" i="6"/>
  <c r="CI6" i="6"/>
  <c r="CH6" i="6"/>
  <c r="CG6" i="6"/>
  <c r="CF6" i="6"/>
  <c r="CE6" i="6"/>
  <c r="CD6" i="6"/>
  <c r="CC6" i="6"/>
  <c r="CB6" i="6"/>
  <c r="CA6" i="6"/>
  <c r="BZ6" i="6"/>
  <c r="BY6" i="6"/>
  <c r="BX6" i="6"/>
  <c r="BW6" i="6"/>
  <c r="BV6" i="6"/>
  <c r="BU6" i="6"/>
  <c r="BT6" i="6"/>
  <c r="BS6" i="6"/>
  <c r="BR6" i="6"/>
  <c r="BQ6" i="6"/>
  <c r="BP6" i="6"/>
  <c r="BO6" i="6"/>
  <c r="BN6" i="6"/>
  <c r="BM6" i="6"/>
  <c r="BL6" i="6"/>
  <c r="BK6" i="6"/>
  <c r="BJ6" i="6"/>
  <c r="BI6" i="6"/>
  <c r="BH6" i="6"/>
  <c r="BG6" i="6"/>
  <c r="BF6" i="6"/>
  <c r="BE6" i="6"/>
  <c r="BD6" i="6"/>
  <c r="BC6" i="6"/>
  <c r="BB6" i="6"/>
  <c r="BA6" i="6"/>
  <c r="AZ6" i="6"/>
  <c r="AY6" i="6"/>
  <c r="AX6" i="6"/>
  <c r="AW6" i="6"/>
  <c r="AV6" i="6"/>
  <c r="AU6" i="6"/>
  <c r="AT6" i="6"/>
  <c r="AS6" i="6"/>
  <c r="AR6" i="6"/>
  <c r="AQ6" i="6"/>
  <c r="AP6" i="6"/>
  <c r="AO6" i="6"/>
  <c r="AN6" i="6"/>
  <c r="AM6" i="6"/>
  <c r="AL6" i="6"/>
  <c r="AJ6" i="6"/>
  <c r="AI6" i="6"/>
  <c r="AH6" i="6"/>
  <c r="AG6" i="6"/>
  <c r="AF6" i="6"/>
  <c r="AE6" i="6"/>
  <c r="AD6" i="6"/>
  <c r="AC6" i="6"/>
  <c r="AB6" i="6"/>
  <c r="AA6" i="6"/>
  <c r="Z6" i="6"/>
  <c r="Y6" i="6"/>
  <c r="X6" i="6"/>
  <c r="W6" i="6"/>
  <c r="V6" i="6"/>
  <c r="U6" i="6"/>
  <c r="T6" i="6"/>
  <c r="S6" i="6"/>
  <c r="R6" i="6"/>
  <c r="Q6" i="6"/>
  <c r="P6" i="6"/>
  <c r="O6" i="6"/>
  <c r="N6" i="6"/>
  <c r="M6" i="6"/>
  <c r="L6" i="6"/>
  <c r="K6" i="6"/>
  <c r="J6" i="6"/>
  <c r="I6" i="6"/>
  <c r="H6" i="6"/>
  <c r="G6" i="6"/>
  <c r="B6" i="6"/>
  <c r="F167" i="9" l="1"/>
  <c r="EY6" i="6"/>
  <c r="EZ6" i="6"/>
  <c r="EW6" i="6"/>
  <c r="EV6" i="6"/>
  <c r="C6" i="6"/>
  <c r="D6" i="6"/>
  <c r="DS6" i="6" l="1"/>
  <c r="DT6" i="6"/>
  <c r="DP6" i="6"/>
  <c r="DY6" i="6"/>
  <c r="DQ6" i="6" l="1"/>
  <c r="DU6" i="6"/>
  <c r="EK6" i="6"/>
  <c r="DZ6" i="6"/>
  <c r="DR6" i="6" l="1"/>
  <c r="EA6" i="6"/>
  <c r="EL6" i="6"/>
  <c r="EM6" i="6" l="1"/>
  <c r="EB6" i="6" l="1"/>
  <c r="DV6" i="6"/>
  <c r="EC6" i="6"/>
  <c r="DW6" i="6"/>
  <c r="EG6" i="6"/>
  <c r="EN6" i="6" l="1"/>
  <c r="EO6" i="6"/>
  <c r="DX6" i="6"/>
  <c r="EH6" i="6"/>
  <c r="EQ6" i="6" l="1"/>
  <c r="ED6" i="6"/>
  <c r="EP6" i="6"/>
  <c r="ER6" i="6" l="1"/>
  <c r="ES6" i="6" l="1"/>
  <c r="ET6" i="6" l="1"/>
</calcChain>
</file>

<file path=xl/sharedStrings.xml><?xml version="1.0" encoding="utf-8"?>
<sst xmlns="http://schemas.openxmlformats.org/spreadsheetml/2006/main" count="581" uniqueCount="441">
  <si>
    <t>Antigüedad como docente en la UJED (15 puntos por año)</t>
  </si>
  <si>
    <t>Maestría</t>
  </si>
  <si>
    <t>Doctorado</t>
  </si>
  <si>
    <t>Presidente de Academia</t>
  </si>
  <si>
    <t>Secretario de Academia</t>
  </si>
  <si>
    <t>Miembro de la Comisión de Año Sabático</t>
  </si>
  <si>
    <t>Miembro del Consejo de Estudios de Posgrado</t>
  </si>
  <si>
    <t>Licenciatura (número de horas - clase):</t>
  </si>
  <si>
    <t>Posgrado (número de horas - clase):</t>
  </si>
  <si>
    <t>Calidad en el desempeño docente, evaluada por los estudiantes:</t>
  </si>
  <si>
    <t>Actualización disciplinar y docente:</t>
  </si>
  <si>
    <t>Rango de calificación entre 81 y 90 puntos</t>
  </si>
  <si>
    <t>Elaboración de Materiales Académicos:</t>
  </si>
  <si>
    <t>Programa para impartirse en línea, en plataforma virtual (máximo 1/año, anexar copia)</t>
  </si>
  <si>
    <t>Programa multimedia, software, hipertextos, video original (máximo 1/año, anexar copia)</t>
  </si>
  <si>
    <t>Manuales de prácticas de laboratorio o de campo, (máximo 2/año, anexar copia)</t>
  </si>
  <si>
    <t>Guia de autoestudio, basadas en programa de materia impartida (máx 2/año, anexar copia)</t>
  </si>
  <si>
    <t>Antologías publicadas (máximo 2/año, anexar copia)</t>
  </si>
  <si>
    <t>Autoría de libros de texto en editorial de reconocido prestigio:</t>
  </si>
  <si>
    <t>Autor</t>
  </si>
  <si>
    <t>Coordinador, en el caso de autoría múltiple</t>
  </si>
  <si>
    <t>Autoría de capítulos de libros de texto en editorial de reconocido prestigio</t>
  </si>
  <si>
    <t>Reconocimiento de perfil PROMEP</t>
  </si>
  <si>
    <t>Nacional</t>
  </si>
  <si>
    <t>Internacional</t>
  </si>
  <si>
    <t>Puntos por seminario o taller: 5</t>
  </si>
  <si>
    <t>Colaborador</t>
  </si>
  <si>
    <t>Publicación de artículos en revistas de circulación local con arbitraje</t>
  </si>
  <si>
    <t>Publicación de artículos en revistas de circulación nacional con arbitraje</t>
  </si>
  <si>
    <t>Publicación artículos en revistas de circulación internacional con arbitraje</t>
  </si>
  <si>
    <t>Conferencias o seminarios impartidos en congresos</t>
  </si>
  <si>
    <t>ASESORÍAS Y TUTORÍAS (Máximo 160 puntos)</t>
  </si>
  <si>
    <t>Revisión (lector) de tesis. (máximo 3 tesis por año)</t>
  </si>
  <si>
    <t>Licenciatura</t>
  </si>
  <si>
    <t>PARTICIPACIÓN EN CUERPOS COLEGIADOS (máximo 100 puntos)</t>
  </si>
  <si>
    <t>Coordinador de la Comisión</t>
  </si>
  <si>
    <t>Miembro de la Comisión</t>
  </si>
  <si>
    <t>Participación en el H. Consejo Técnico Consultivo</t>
  </si>
  <si>
    <t>Participación en cuerpos académicos</t>
  </si>
  <si>
    <t>Participación en Comisiones o Consejos Académicos</t>
  </si>
  <si>
    <t>Miembro del Consejo de Investigación</t>
  </si>
  <si>
    <t>Miembro de la Comisión de Admisión y Promoción del Personal Académico</t>
  </si>
  <si>
    <t>Jurado de examen por oposición para cubrir asignatura (máximo 2/año)</t>
  </si>
  <si>
    <t>Jurado en concursos académicos del área en que se desempeña (máximo 2/año)</t>
  </si>
  <si>
    <t>Jurado en exámenes profesionales (máximo 5/año)</t>
  </si>
  <si>
    <t>Miembro de la Comisión Dictaminadora del Programa de ESDEPED</t>
  </si>
  <si>
    <t>Miembro de la Comisión Institucional de Planeación y Evaluación (CIPE)</t>
  </si>
  <si>
    <t>Coordinador</t>
  </si>
  <si>
    <t>Miembro</t>
  </si>
  <si>
    <t>Coordinador del equipo de trabajo</t>
  </si>
  <si>
    <t>Miembro del equipo de trabajo</t>
  </si>
  <si>
    <t>Participación en congresos de investigación, como ponente:</t>
  </si>
  <si>
    <t>Participación como Jurado exámenes profesionales y eventos académicos</t>
  </si>
  <si>
    <t>Especialidad</t>
  </si>
  <si>
    <t>Miembro de la Comisión de Planeación y Evaluación de la DES</t>
  </si>
  <si>
    <t>Analisis de libros en otro idioma, relac. c/materia que imparte, max 2/año, anexar ficha bibliográfica</t>
  </si>
  <si>
    <t>Analisis de capítulos otro idioma, relac. c/materia que imparte, max 2/año, anexar ficha bibliográfica</t>
  </si>
  <si>
    <t>Analisis de articulos otro idioma, relac. c/materia que imparte, max 2/año, anexar copia de artículos</t>
  </si>
  <si>
    <t xml:space="preserve"> </t>
  </si>
  <si>
    <t>Matricula</t>
  </si>
  <si>
    <t>Nombre</t>
  </si>
  <si>
    <t>Universidad Juárez del Estado de Durango</t>
  </si>
  <si>
    <t>Premios de reconocido prestigio Local, Nacional o Internacional, otorgado a estudiantes por labor realizada bajo la supervisión del PTC</t>
  </si>
  <si>
    <t>Premios de reconocido prestigio Local, Nacional o Internacional, otorgados al PTC por su destacada labor docente</t>
  </si>
  <si>
    <t>INVESTIGACION (MAXIMO 140 PTS)</t>
  </si>
  <si>
    <t>Participación en proyectos de investigación que se desarrollan con recursos externos, no concluidos (máx 3/año como responsable y/o 3/año como colaborador)</t>
  </si>
  <si>
    <t>Participación en proyectos de investigación que se desarrollan con recursos externos, concluidos (máx 3/año como responsable y/o 3/año como colaborador)</t>
  </si>
  <si>
    <t>Publicación en memorias de las ponencias presentadas en congresos o reuniones de investigación</t>
  </si>
  <si>
    <t>Supervisión a estudiantes del Programa de Servicio Social Universitario, Con el aval de la Dirección de Extensión Universitaria</t>
  </si>
  <si>
    <t>Supervisión de Pasantes de Licenciatura durante el desarrollo del Servicio Social de Pasante (máximo 2 alumnos por año)</t>
  </si>
  <si>
    <t>Preparación de grupos de alumnos para competencias académicas.(máximo 1 concurso por año, con dedicación mínima de 20 hrs.)</t>
  </si>
  <si>
    <t>Asesoría de tesis, (aprobadas y presentadas, máximo 3/año de licenciatura, especialidad o maestría; máximo 1/año de doctorado)</t>
  </si>
  <si>
    <t>Dirección de tesis, (aprobadas y presentadas, máximo 3/año de licenciatura, especialidad o maestría; máximo 1/año de doctorado)</t>
  </si>
  <si>
    <t>Reestructuración, revisión o actualización de Plan de Estudios, aprobado por Junta Directiva, (max 1 PE/año, anexar evidencia)</t>
  </si>
  <si>
    <t>Elaboración, revisión o actualización de Programa de Estudios de materia(s) impartidas, aprobado por la Academia (máximo 2/año, anexar evidencia)</t>
  </si>
  <si>
    <t>Participación comisiones o cuerpos colegiados institucionales. Se requiere evidencia de producto (ver glosario).</t>
  </si>
  <si>
    <t>Participación en Programas de Radio y TV con asuntos relativos al área de conocimiento en que se desempeña el PTC como docente</t>
  </si>
  <si>
    <t>Organización de eventos culturales, con temas del área de conocimiento,  deportivos, de servicio social, de extensión o difusión de la cultura.</t>
  </si>
  <si>
    <t>Participación en comisiones académicas externas a la UJED: (CONACYT, COCYTED, CONAFOR, COPAES, CIEES, PROMEP, etc) con presentacion de prodcuto (máx 2/año, evidencia)</t>
  </si>
  <si>
    <t>Reporte del Secretario Académico de horas-semana efectivas frente a grupo (teoría, Práctica y laboratorio, valor porporcional por hora clase)</t>
  </si>
  <si>
    <t>Estatus Expediente</t>
  </si>
  <si>
    <t>PERMANENCIA EN LAS ACTIVIDADES DOCENTES (200 Puntos) = 20%</t>
  </si>
  <si>
    <t>DEDICACIÓN A LA DOCENCIA                     (200 Puntos) = (20%)</t>
  </si>
  <si>
    <t>Cursos de actualización disciplinaria con evaluación (máximo 3 x año, min 20 hs)</t>
  </si>
  <si>
    <t>Cursos de formación docente con evaluación (máximo 3 x año, min 20 hs)</t>
  </si>
  <si>
    <t>Diplomados (con mínimo de 100 hs, máximo 1 x año)</t>
  </si>
  <si>
    <t>Análisis de libros en otro idioma, relac. c/materia que imparte, max 2/año, anexar ficha bibliográfica</t>
  </si>
  <si>
    <t>Análisis de capítulos otro idioma, relac. c/materia que imparte, max 2/año, anexar ficha bibliográfica</t>
  </si>
  <si>
    <t>Análisis de artículos otro idioma, relac. c/materia que imparte, max 2/año, anexar copia de artículos</t>
  </si>
  <si>
    <t>Participación en comisiones o cuerpos colegiados al interior de la Unidad Académica o de la DES de adscripción del PTC (se requiere evidencia)</t>
  </si>
  <si>
    <t>Unidad</t>
  </si>
  <si>
    <t>Des</t>
  </si>
  <si>
    <t>Máximo grado de estudios</t>
  </si>
  <si>
    <t>Asistencia a congresos: Local</t>
  </si>
  <si>
    <t>Asistencia a congresos: Nacional</t>
  </si>
  <si>
    <t>Asistencia a congresos: Internacional</t>
  </si>
  <si>
    <t>Dominio de otro idioma e incorporación a la práctica docente: (Avanzado)</t>
  </si>
  <si>
    <t>Dominio de otro idioma e incorporación a la práctica docente: (intermedio)</t>
  </si>
  <si>
    <t>Rango de calificación entre  ??</t>
  </si>
  <si>
    <r>
      <t xml:space="preserve">Autor </t>
    </r>
    <r>
      <rPr>
        <sz val="7"/>
        <rFont val="Arial"/>
        <family val="2"/>
      </rPr>
      <t>(solo se cuenta un capítulo por libro, más de un capítulo es coautoría)</t>
    </r>
  </si>
  <si>
    <t xml:space="preserve">Impartir seminarios, talleres extra curriculares </t>
  </si>
  <si>
    <t>PERFIL Promep</t>
  </si>
  <si>
    <t>CALIDAD EN LA DOCENCIA</t>
  </si>
  <si>
    <t>Grado de estudio</t>
  </si>
  <si>
    <t xml:space="preserve">Participación en proyectos de investigación que se desarrollan con recursos internos, no concluidos </t>
  </si>
  <si>
    <t>Participación en proyectos de investigación que se desarrollan con recursos internos, concluidos</t>
  </si>
  <si>
    <t>Tutorías permanentes a los estudiantes, certificadas por la instancia académica</t>
  </si>
  <si>
    <t>Intrainstitucional (NMS)</t>
  </si>
  <si>
    <t>Estatal(NMS)</t>
  </si>
  <si>
    <t>Nacional(NMS)</t>
  </si>
  <si>
    <t>Internacional(NMS)</t>
  </si>
  <si>
    <t>Intrainstitucional (NS)</t>
  </si>
  <si>
    <t>Estatal(NS)</t>
  </si>
  <si>
    <t>Nacional(NS)</t>
  </si>
  <si>
    <t>Internacional(NS)</t>
  </si>
  <si>
    <t>Dirección de otras opciones de titulación a nivel de licenciatura (reportes, tesinas, crestomatías; aprobadas y presentadas)</t>
  </si>
  <si>
    <t>Programas de Radio y TV</t>
  </si>
  <si>
    <t>Eventos académicos de carácter nacional (MIEMBRO)</t>
  </si>
  <si>
    <t>Eventos académicos de carácter nacional (COORDINADOR</t>
  </si>
  <si>
    <t>Eventos académicos de carácter internacional (COORDINADOR)</t>
  </si>
  <si>
    <t>Eventos académicos de carácter internacional (MIEMBRO)</t>
  </si>
  <si>
    <t>Eventos académicos,  de carácter local COORDINADOR</t>
  </si>
  <si>
    <t>Eventos académicos,  local MIEMBRO</t>
  </si>
  <si>
    <t xml:space="preserve">Participación en equipos de docencia e investigación interinstitucionales y/o interdisciplinarios, con producto terminado </t>
  </si>
  <si>
    <t>Datos Generales</t>
  </si>
  <si>
    <t>puntos maximos</t>
  </si>
  <si>
    <t>CALIDAD EN LA DOCENCIA(200puntos)</t>
  </si>
  <si>
    <t>NORMAL</t>
  </si>
  <si>
    <t>PUNTUACION GLOBAL</t>
  </si>
  <si>
    <t>Puntuacion Final</t>
  </si>
  <si>
    <t>FINAL</t>
  </si>
  <si>
    <t>NIVEL X CALIDAD</t>
  </si>
  <si>
    <t>NIVEL X GLOBAL</t>
  </si>
  <si>
    <t>NIVEL FINAL</t>
  </si>
  <si>
    <t>observaciones</t>
  </si>
  <si>
    <t>se acoge a PERFIL</t>
  </si>
  <si>
    <t>Autoria de Libros (Autor)</t>
  </si>
  <si>
    <t>Autoria de Libros (Coautor)</t>
  </si>
  <si>
    <t>Premios a estudiantes x el ptc (Local)</t>
  </si>
  <si>
    <t>Premios a estudiantes x  el ptc (Nacional)</t>
  </si>
  <si>
    <t>Premios a estudiantes x el ptc (internacional)</t>
  </si>
  <si>
    <t>Premio a ptc Local</t>
  </si>
  <si>
    <t>Premio a ptc Nacional</t>
  </si>
  <si>
    <t>Premio a ptc internacional</t>
  </si>
  <si>
    <t>Proy. Investigacion internos(no concluidos) Responsable</t>
  </si>
  <si>
    <t>Proy Investgacion internos (no concluidos) Colaborador</t>
  </si>
  <si>
    <t>Proy. Investigacion internos( concluidos) Responsable</t>
  </si>
  <si>
    <t>Proy. Investigacion externos(no concluidos) Responsable</t>
  </si>
  <si>
    <t>Proy Investgacion externos(no concluidos) Colaborador</t>
  </si>
  <si>
    <t>Proy. Investigacion externos( concluidos) Responsable</t>
  </si>
  <si>
    <t>Proy. Investigacion internos( concluidos) colaborador</t>
  </si>
  <si>
    <t>Proy. Investigacion externos( concluidos) colaborador</t>
  </si>
  <si>
    <t>Asistencia Congreso Local</t>
  </si>
  <si>
    <t>Asistencia  Congreso Nacional</t>
  </si>
  <si>
    <t>Asistencia a congreso Internacional</t>
  </si>
  <si>
    <t>Publicacion memorias en congresoLocal</t>
  </si>
  <si>
    <t>Publicacion memorias en congreso Nacional</t>
  </si>
  <si>
    <t>Publicacion memorias en congreso internacional</t>
  </si>
  <si>
    <t>Publicacion articulos (local)Autor</t>
  </si>
  <si>
    <t>Publicacion articulos (local) CoAutor</t>
  </si>
  <si>
    <t>Publicacion articulos (nacional) CoAutor</t>
  </si>
  <si>
    <t>Publicacion articulos (nacional)  Autor</t>
  </si>
  <si>
    <t>Publicacion articulos (internacional)  Autor</t>
  </si>
  <si>
    <t>Publicacion articulos (internacional) CoAutor</t>
  </si>
  <si>
    <t>Conferencias, seminarios (Local)</t>
  </si>
  <si>
    <t>Conferencias, seminarios (nacional)</t>
  </si>
  <si>
    <t>Conferencias, seminarios (internacional)</t>
  </si>
  <si>
    <t xml:space="preserve">Tutorias Nivel de Licenciatura </t>
  </si>
  <si>
    <t>Tutorias Nivel de Posgrado</t>
  </si>
  <si>
    <t>Supervision Servicio Social Nivel de Licenciatura</t>
  </si>
  <si>
    <t>Supervision Servicio Social Nivel de Posgrado</t>
  </si>
  <si>
    <t>Supervision a Pasantes de Licenciatura en S.S.</t>
  </si>
  <si>
    <t>Revision Tesis Licenciatura</t>
  </si>
  <si>
    <t>Revision Tesis Maestría</t>
  </si>
  <si>
    <t>Revision Tesis Doctorado</t>
  </si>
  <si>
    <t>Asesoria  tesis Licenciatura</t>
  </si>
  <si>
    <t>Asesoria tesis Especialidad</t>
  </si>
  <si>
    <t>Asesoria tesis Maestría</t>
  </si>
  <si>
    <t>Asesoria tesis Doctorado</t>
  </si>
  <si>
    <t>Direccion tesis Licenciatura</t>
  </si>
  <si>
    <t>Direccion tesis Especialidad</t>
  </si>
  <si>
    <t>direccion tesis Maestría</t>
  </si>
  <si>
    <t>direccion tesis Doctorado</t>
  </si>
  <si>
    <t>direccion otras opcion de titulacion</t>
  </si>
  <si>
    <t>Plan de Estudio Coordinador de la Comisión</t>
  </si>
  <si>
    <t>Plan de Estudio Miembro de la Comisión</t>
  </si>
  <si>
    <t>Programa de Estudio Coordinador de la Comisión</t>
  </si>
  <si>
    <t>Programa de Estudio Miembro de la Comisión</t>
  </si>
  <si>
    <t>comisiones acedemicas Coordinador de la Comisión</t>
  </si>
  <si>
    <t>comisiones academicas Miembro de la Comisión</t>
  </si>
  <si>
    <t>(CC institucionales)Miembro del Consejo de Investigación</t>
  </si>
  <si>
    <t>(CC Institucionales) Miembro del Consejo de Estudios de Posgrado</t>
  </si>
  <si>
    <t>puntos logrados</t>
  </si>
  <si>
    <t>PUNTUACION FINAL CALIDAD</t>
  </si>
  <si>
    <t>PUNTUACION FINAL PERMANENCIA</t>
  </si>
  <si>
    <t>PUNTUACION FINAL DEDICACION</t>
  </si>
  <si>
    <t>OTROS</t>
  </si>
  <si>
    <t>RESULTADO EVALUACION EN CALIDAD (600 PUNTOS)</t>
  </si>
  <si>
    <t>RESULTADO EN PERMANENCIA  (200 Puntos)</t>
  </si>
  <si>
    <t>RESULTADO DEDICACIÓN A LA DOCENCIA                     (200 Puntos) = (20%)</t>
  </si>
  <si>
    <t>Antigüedad del docente</t>
  </si>
  <si>
    <t>Grado estudios perfil</t>
  </si>
  <si>
    <t>Nivel II</t>
  </si>
  <si>
    <t>Nivel III</t>
  </si>
  <si>
    <t>CAC</t>
  </si>
  <si>
    <t>CAEC</t>
  </si>
  <si>
    <t>CAEF</t>
  </si>
  <si>
    <t>Adscripción al SNI por parte del CONACYT</t>
  </si>
  <si>
    <t>AÑOS ANTIGUEDAD</t>
  </si>
  <si>
    <t>HRS LIC</t>
  </si>
  <si>
    <t>HRS POS</t>
  </si>
  <si>
    <t>ART 24</t>
  </si>
  <si>
    <t>ART 23</t>
  </si>
  <si>
    <t>EX FUNCIONARIO</t>
  </si>
  <si>
    <t>NPTC</t>
  </si>
  <si>
    <t>NIVEL FINAL ALCANZADO DESPUES VALIDACION ART 21</t>
  </si>
  <si>
    <t>Rubro a evaluar</t>
  </si>
  <si>
    <t>Puntos por actividad</t>
  </si>
  <si>
    <t>Perfil Deseable con grado de doctor</t>
  </si>
  <si>
    <t>Calidad en el desempeño docente, evaluado por los estudiantes</t>
  </si>
  <si>
    <t>Uso de aulas virtuales</t>
  </si>
  <si>
    <t>Uso de las Tecnologías de la Información y la Comunicación (TIC), en el marco en el que se desarrolla la comunicación educativa con los alumnos</t>
  </si>
  <si>
    <t>otros (especificar)</t>
  </si>
  <si>
    <t>Adscripción al SN I por parte de CONACYT</t>
  </si>
  <si>
    <t>Nivel I</t>
  </si>
  <si>
    <t>Conferencias magistrales</t>
  </si>
  <si>
    <t>Candidato</t>
  </si>
  <si>
    <t>Trabajo colegiado con al menos un integrantes de su CA</t>
  </si>
  <si>
    <t xml:space="preserve">Trabajo individual </t>
  </si>
  <si>
    <t>coautor</t>
  </si>
  <si>
    <t>Publicación de Libros en editoriales de reconocido prestigio</t>
  </si>
  <si>
    <t>Capitulo de libro</t>
  </si>
  <si>
    <t>autor o coautor</t>
  </si>
  <si>
    <t>Compilador</t>
  </si>
  <si>
    <t>Registro de patentes</t>
  </si>
  <si>
    <t>sin limite</t>
  </si>
  <si>
    <t xml:space="preserve">Responsable </t>
  </si>
  <si>
    <t xml:space="preserve">Recibir reconocimiento por su investigación en ciencia y/o arte otorgado por organizaciones de reconocido prestigio </t>
  </si>
  <si>
    <t>Reconocimiento</t>
  </si>
  <si>
    <t>Guiar visitas de alumnos de estudios extracurriculares para reforzar el proceso de enseñanza-aprendizaje</t>
  </si>
  <si>
    <t>Participación en la elaboración del Programa Operativo Anual</t>
  </si>
  <si>
    <t>Responsable del Cuerpo Académico</t>
  </si>
  <si>
    <t>Antigüedad como docente en la UJED</t>
  </si>
  <si>
    <t>15 puntos por años</t>
  </si>
  <si>
    <t>5 puntos por alumno</t>
  </si>
  <si>
    <t>Asesoría de tesis, (aprobadas y presentadas)</t>
  </si>
  <si>
    <t>Dirección de tesis, (aprobadas y presentadas)</t>
  </si>
  <si>
    <t>Revisor de Tesis (aprobadas y presentadas)</t>
  </si>
  <si>
    <r>
      <t>c)</t>
    </r>
    <r>
      <rPr>
        <sz val="9"/>
        <rFont val="Times New Roman"/>
        <family val="1"/>
      </rPr>
      <t xml:space="preserve">      </t>
    </r>
    <r>
      <rPr>
        <sz val="9"/>
        <rFont val="Calibri"/>
        <family val="2"/>
      </rPr>
      <t>Docencia impartida en Programas Consolidados de posgrado,  y de acreditación Internacional de licenciatura:</t>
    </r>
  </si>
  <si>
    <t>Constancia otorgado por la SEP/SES donde otorga el reconocimiento.</t>
  </si>
  <si>
    <t>Constancia oficial emitida por autoridad competente, con valor curricular mínimo de 20 horas</t>
  </si>
  <si>
    <t>Constancia oficial emitida por autoridad competente, con valor curricular mínimo de 100 horas</t>
  </si>
  <si>
    <t>Constancia emitida por autoridad competente, o instancia organizadora</t>
  </si>
  <si>
    <t>Estancias de formación/investigación</t>
  </si>
  <si>
    <t xml:space="preserve">Texto científico que para su publicación requiere ser aceptado por un cuerpo de árbitros expertos, quienes garantizan la calidad, actualidad y pertinencia del contenido. Además del arbitraje, las revistas en las que se publican estos textos deben contar con el Número Internacional Normalizado de Publicaciones Seriadas (ISSN), un cuerpo editorial y periodicidad específica. </t>
  </si>
  <si>
    <t>Texto científico publicado en una revista que pertenece a alguno de los índices internacionales reconocidos para las diferentes áreas del conocimiento.</t>
  </si>
  <si>
    <t xml:space="preserve">Los CA se clasifican por  su grado de consolidación en:
1) Cuerpo Académico Consolidado, CAC
2)Cuerpo Académico en Consolidación, CAEC
3) Cuerpo Académico en Formación CAEF
</t>
  </si>
  <si>
    <t>Obra científica, literario o de cualquier otra índole, cuya composición es producto de la generación o aplicación innovadora del conocimiento, consta de al menos 50 páginas y extensión suficiente para formar uno o más volúmenes, tiene registro ISBN y puede aparecer impresa o en otro soporte.</t>
  </si>
  <si>
    <t>Son textos publicados como parte de un libro, que cuenta con registro ISBN</t>
  </si>
  <si>
    <t>Copia de la portada donde aparezca el título, nombre del autor, fecha de publicación, nombre de editorial y el ISBN, copia del índice completo donde aparezca el nombre del capítulo y autores, además de las primeras páginas del capítulo.</t>
  </si>
  <si>
    <t xml:space="preserve">Copia de la portada donde aparezca el título, nombre del autor, fecha de publicación, nombre de editorial y el ISBN, copia del índice completo donde aparezca el nombre del capítulo y autores, además de las primeras páginas del capítulo. </t>
  </si>
  <si>
    <t xml:space="preserve">Derecho exclusivo mediante el cual se protege a todos los productos, procesos o usos de la creación humana que permitan transformar la materia o la energía existente en la naturaleza para su aprovechamiento por la humanidad y que satisfaga sus necesidades concretas, siempre y cuando cumplan con los requisitos de novedad, actividad inventiva y aplicación industrial.  La patente debe estar avalada por la constancia de registro correspondiente. </t>
  </si>
  <si>
    <t>Documento que avale su registro ante el IMPI.</t>
  </si>
  <si>
    <t>Un proyecto de investigación es un procedimiento que siguiendo el método científico recaba todo tipo de información y formula hipótesis acerca de cierto fenómeno social o científico, empleando las diferentes formas de investigación.</t>
  </si>
  <si>
    <t>Consiste en la exposición oral de un tópico específico en congreso de carácter científico. Se requiere evidencia de que la temática incide en el área en la que se desempeña el PTC como docente.</t>
  </si>
  <si>
    <t>Constancia emitida por los organizadores, especificando el titulo del tema expuesto y su  duración.</t>
  </si>
  <si>
    <t>Formar parte de un Comité Editorial o de Arbitraje de revista con circulación nacional o internacional. Se requiere evidencia de que la temática incide en el área en la que se desempeña el PTC como docente.</t>
  </si>
  <si>
    <t>Documentos probatorios de la obra en la disciplina  correspondiente y /o registro ante el Instituto Nacional del Derecho de Autor.</t>
  </si>
  <si>
    <t>Se considera una forma de atención educativa donde el profesor/a apoya a un estudiante o a un grupo pequeño de estudiantes de una manera sistemática, por medio de la estructuración de objetivos, programas, organización por áreas, técnicas de enseñanza apropiadas e integración de grupos conforme a ciertos criterios y mecanismos de monitoreo y control, entre otros.</t>
  </si>
  <si>
    <t>5 alumnos para Nivel Superior.     10 alumnos para NMS</t>
  </si>
  <si>
    <t>Constancia emitida por el responsable del programa de Servicio Social Universitario en la unidad académica, con el aval de la Dirección de Extensión Universitaria.</t>
  </si>
  <si>
    <t>Constancia emitida por la Dirección o Secretaría Académica de la unidad académica, especificando los alumnos participantes y el número de horas dedicados por el PTC a la asesoría.</t>
  </si>
  <si>
    <t>Se refiere a la participación efectiva del PTC en cuerpos colegiados al interior de la DES o la Unidad Académica en la cual se desempeña.</t>
  </si>
  <si>
    <t>Constancia emitida por autoridad competente, donde avale la participación del profesor</t>
  </si>
  <si>
    <t>Constancia emitida por la Dirección o Secretaría Académica de la unidad académica, donde avale su participación en el proceso.</t>
  </si>
  <si>
    <t>Constancia emitida por la Dirección o Secretaría Académica y/o autoridad competente de la unidad académica, donde avale su participación en el proceso.</t>
  </si>
  <si>
    <t>Constancia del reconocimiento emitido por PRODEP donde otorga el grado de consolidación del CA, y los integrantes del mismo,  u oficio emitido por el RIP.</t>
  </si>
  <si>
    <t>Dirección de un trabajo, reporte, proyecto para el desarrollo de un tema especifico para la obtención de grado</t>
  </si>
  <si>
    <t>Se refiere a la participación efectiva del PTC en cuerpos colegiados INSTITUCIONALES</t>
  </si>
  <si>
    <t>Consiste en la participación del PTC en programas de radio o TV, en los que se traten temáticas relativas al área de conocimiento en la que se desempeña el PTC como docente</t>
  </si>
  <si>
    <t>Se refiere a la participación del PTC en la organización de eventos culturales, deportivos, de servicio social, de extensión o difusión de la cultura, de carácter local, nacional o internacional, que se realicen en su DES o en la UJED y que contribuyan a la formación integral del estudiante.</t>
  </si>
  <si>
    <t>Constancia oficial del diplomado emitido por autoridad competente donde avale la aprobación del profesor.</t>
  </si>
  <si>
    <t>Se refiere al acompañamiento de los profesores a los alumnos  que realicen movilidad nacional o internacional</t>
  </si>
  <si>
    <t>4 alumnos</t>
  </si>
  <si>
    <t>Dirección de otras opciones de titulación a nivel de licenciatura como tesinas, crestomatías (aprobadas y presentadas)</t>
  </si>
  <si>
    <t>Es el resultado de la generación y aplicación innovadora del conocimiento a partir del ejercicio de una disciplina artística.. La participación del PTC puede ser como creador de la obra en las disciplinas de artes visuales, medios alternativos, medios audiovisuales, letras, música, teatro, y danza y/o como intérprete en las cuatro últimas disciplinas enunciadas.</t>
  </si>
  <si>
    <t>Se refiere a la participación del PTC en la organización de eventos , de carácter local, nacional o internacional, que se realicen en su DES o en la UJED</t>
  </si>
  <si>
    <t>Participación  con al menos un integrantes de su CA</t>
  </si>
  <si>
    <t>Diplomado en CERTIDEMS ((Valido solo para PTC que imparten en Nivel Medio Superior)</t>
  </si>
  <si>
    <t>Impartir seminarios o talleres extracurriculares No Remunerados.</t>
  </si>
  <si>
    <t>Trabajo individual o colegiado diferente al CA donde pertenece</t>
  </si>
  <si>
    <t xml:space="preserve">Asesoría a un grupo de estudiantes para su participación en competencias académicas como el  EGEL, EXANI, entre otros. </t>
  </si>
  <si>
    <t>15 puntos por alumno</t>
  </si>
  <si>
    <t xml:space="preserve">Miembro de la Comisión Institucional de Planeación y Evaluación </t>
  </si>
  <si>
    <t>Programa de Estímulos al Desempeño del Personal Docente</t>
  </si>
  <si>
    <t>Definición</t>
  </si>
  <si>
    <t>Perfil Deseable: Se refiere al profesor universitario que posee un nivel de habilitación superior al de los programas educativos que imparte y preferentemente el doctorado, y que además realiza de forma equilibrada actividades de docencia, generación o aplicación innovadora del conocimiento, tutorías y gestión académicas y gestión académica-vinculación</t>
  </si>
  <si>
    <t>Perfil Deseable con grado de maestría</t>
  </si>
  <si>
    <t>Cursos de formación docente y/o actualización disciplinar</t>
  </si>
  <si>
    <t>Cursos talleres o seminarios a los que asiste el profesor para la renovación y ampliación de conocimientos profesionales en beneficio al desempeño de sus funciones</t>
  </si>
  <si>
    <t xml:space="preserve">Asistencia diplomados disciplinarios o de formación docente </t>
  </si>
  <si>
    <t>Deben versar sobre el área en el que se desempeña el docente, nuevos enfoques o nuevas temáticas, con una duración mínima de 100 horas</t>
  </si>
  <si>
    <t>Certificación vigente del dominio de otro idioma por institución reconocida</t>
  </si>
  <si>
    <t>Rango de calificación entre 70 y 80 puntos</t>
  </si>
  <si>
    <t>Evaluación que los alumnos realizan acerca del desempeño del maestro.</t>
  </si>
  <si>
    <t>Se considerara el promedio de todas las evaluaciones que presente el maestro de los cursos impartidos y que presente en la evaluación</t>
  </si>
  <si>
    <t>Rango de calificación entre 91 y 100 puntos</t>
  </si>
  <si>
    <t>Incorporación de nuevos ambientes de enseñanza-aprendizaje (Uso de TICS)</t>
  </si>
  <si>
    <t>Se refiere a la elaboración y aplicación de materiales didácticos de apoyo a las actividades docentes del maestro, en el área y materias en que se desempeña.</t>
  </si>
  <si>
    <t>Cursos , talleres y seminarios (no comprendidos en los planes de estudios de la UJED) y que son impartidos por el profesor ya sea dentro o fuera de la Institución, sin que implique un pago por la prestación de este servicio.</t>
  </si>
  <si>
    <t>Son actividades que realiza el profesor en una institución educativa o del sector productivo o social con fines académicos, que fomenten su formación como docente-investigador, realiza funciones de vinculación- formación de redes</t>
  </si>
  <si>
    <t>Asistencia a congresos de docencia en su área disciplinar ya sea local, nacional o internacional</t>
  </si>
  <si>
    <t>Se refiere a la asistencia a congresos a los que el PTC asiste y que son acordes a los Programas Educativos que imparte, cuyo objetivo es la actualización permanente del profesorado.</t>
  </si>
  <si>
    <t>Reconocimiento que otorga el Gobierno Federal a través del CONACYT , se otorga  al investigador  que ha sobresalido por su calidad de producción; esta distinción simboliza la calidad y prestigio de del las contribuciones científicas del investigador.</t>
  </si>
  <si>
    <t>Constancia de adscripción del profesor  al S.N.I. expedida por el CONACyT</t>
  </si>
  <si>
    <t>Participación en congresos como ponente con su publicación de memoria.</t>
  </si>
  <si>
    <t>Publicación de artículos arbitrados</t>
  </si>
  <si>
    <t>Publicación de artículos indizados</t>
  </si>
  <si>
    <t>Grado de Consolidación de los Cuerpos Académicos</t>
  </si>
  <si>
    <t>Seminarios Impartidos en Congresos Nacionales e Internacionales</t>
  </si>
  <si>
    <t>Arbitro en Revistas de Investigación de reconocido prestigio, Integrante de comité editorial en revistas y/o libros</t>
  </si>
  <si>
    <t>Publicación de Obras artísticas tales como composiciones, arreglos, traducciones literarias, obras de teatro</t>
  </si>
  <si>
    <t>Concertista, solista, expositor, coreógrafo, puesta en escena , director artístico</t>
  </si>
  <si>
    <t>Tutorías permanentes a los estudiantes, certificadas por la instancia académica, de los dos semestres evaluados (licenciatura y posgrado)</t>
  </si>
  <si>
    <t>Tutorías permanentes a los estudiantes, certificadas por la instancia académica, de los dos semestres evaluados  (valido para profesores(a) de Nivel Medio Superior)</t>
  </si>
  <si>
    <t xml:space="preserve">Asesoría, seguimiento, visitas de supervisión que el profesor e realiza a los alumnos donde realiza o desarrolla su servicio social. </t>
  </si>
  <si>
    <t>Premios de reconocido prestigio Local, Nacional o Internacional, otorgados a estudiantes con asesoría del profesor (por convocatoria publicada)</t>
  </si>
  <si>
    <t xml:space="preserve">Se refiere a los premios que recibe el estudiante por su participación por convocatoria del concurso </t>
  </si>
  <si>
    <t>Se refiere al acompañamiento de los profesores a los alumnos  en actividades extracurriculares o de formación integral</t>
  </si>
  <si>
    <t xml:space="preserve">Presentar constancia emitida por el responsable de Formación Integral de la U.A. y/o autoridad competente donde avale su participación </t>
  </si>
  <si>
    <t>Seguimiento al desarrollo de competencias interculturales en la movilidad de estudiantes</t>
  </si>
  <si>
    <t xml:space="preserve">Asesoría que realiza el profesor al alumno  al alumno/a para llevar a cabo su trabajo de tesis. </t>
  </si>
  <si>
    <t xml:space="preserve">La dirección de tesis se  refiere a la orientación y apoyo metodológico que al alumno/a para llevar a cabo su trabajo de tesis. </t>
  </si>
  <si>
    <t>Revisión final que realiza el profesor al trabajo de tesis a fin de emitir su opinión final</t>
  </si>
  <si>
    <t>Reestructuración, revisión o actualización de Plan de Estudios, aprobado por el Consejo Técnico Consultivo y/o Junta Directiva.</t>
  </si>
  <si>
    <t>Se refiere a la participación efectiva del PTC en cuerpos colegiados en la participación de los programas y planes de estudio al interior de la DES o la UA en la cual se desempeña</t>
  </si>
  <si>
    <t xml:space="preserve">Participación en comisiones académicas externas a la UJED: (CONACYT, COCYTED, CONAFOR, COPAES, CIEES, PROMEP, etc.) con presentación de producto </t>
  </si>
  <si>
    <t>Responsable y/o líder del Cuerpo Académico registrado en PRODEP</t>
  </si>
  <si>
    <t>Constancia emitida autoridad competente , donde avale su participación en la comisión</t>
  </si>
  <si>
    <t xml:space="preserve">Participación en Programas de Radio y TV con asuntos relativos al área de conocimiento en que se desempeña el PTC como docente Programas con duración mínima de 15 minutos </t>
  </si>
  <si>
    <r>
      <t xml:space="preserve">Participación comisiones o cuerpos colegiados </t>
    </r>
    <r>
      <rPr>
        <b/>
        <sz val="11"/>
        <rFont val="Calibri"/>
        <family val="2"/>
        <scheme val="minor"/>
      </rPr>
      <t xml:space="preserve">Institucionales. </t>
    </r>
  </si>
  <si>
    <t>Participación en Comisiones o Consejos Académicos Internos en la Unidad Académica( Posgrado, Investigación, Planeación , consejo técnico, movilidad, becas,  Comisión Internas de ESDEPED, admisión y promoción de personal académico</t>
  </si>
  <si>
    <t>Subtotal</t>
  </si>
  <si>
    <t>Total</t>
  </si>
  <si>
    <t>Primer autor o autor de correspondencia</t>
  </si>
  <si>
    <t>Participación en Proyectos de Investigación concluidos con financiamiento externo</t>
  </si>
  <si>
    <t>Participación en Proyectos de Investigación concluidos con financiamiento interno que atiendan los programas establecidos en el PDI</t>
  </si>
  <si>
    <t>Un proyecto de investigación  que atienda los programas establecidos en el Plan de Desarrollo Institucional de la UJED.</t>
  </si>
  <si>
    <t>3 en total</t>
  </si>
  <si>
    <t xml:space="preserve"> Máximo por evaluación</t>
  </si>
  <si>
    <t>Copia de la portadas de la revista en la que se identifique claramente , el título, nombre del autor, fecha de publicación, nombre de la editorial, número (ISSN) , y copia  de las 5 primeras hojas del artículo. (Sólo validos artículos publicados)</t>
  </si>
  <si>
    <t>3 puntos por alumno                           (2 reportes semestrales)</t>
  </si>
  <si>
    <t>Constancia emitida por la instancia correspondiente de la Unidad Académica   (especificando: nombre del estudiante, titulo de la tesis, programa educativo, fecha de obtención del grado), anexar copia de la portada de la tesis y acta de examen de grado. (Sólo se validaran tesis de alumnos de la UJED)</t>
  </si>
  <si>
    <t>Constancia emitida por la instancia correspondiente de la Unidad Académica  (especificando: nombre del estudiante, titulo de la tesis, programa educativo, fecha de obtención del grado), anexar copia de la portada de la tesis y acta de examen de grado. (Sólo se validarán tesis de alumnos de la UJED)</t>
  </si>
  <si>
    <t>Constancia emitida por la instancia correspondiente de la Unidad Académica (especificando: nombre del estudiante, titulo de la tesis, programa educativo, fecha de obtención del grado).</t>
  </si>
  <si>
    <t>Constancia emitida por la instancia correspondiente de la Unidad Académica a (especificando: nombre del estudiante, titulo de la tesis, programa educativo, fecha de obtención del grado).  (Sólo se validarán tesis de alumnos de la UJED)</t>
  </si>
  <si>
    <t>Perfil Deseable  con vigencia de 6 años.</t>
  </si>
  <si>
    <t>Se refiere a las distinciones recibidas por el PTC, como reconocimiento por su destacada labor como docente. (No reconocimientos por antigüedad como docente)</t>
  </si>
  <si>
    <t>Constancia emitida por autoridad competente de su unidad académica, donde avale el uso e implementación del material (Adjuntar portada, Índice del material presentado, hoja legal, 5 primeras hojas del documento). Anexar acta de la asamblea donde se presentó y aprobó el material</t>
  </si>
  <si>
    <t xml:space="preserve">Publicación científica derivada de un encuentro académico y que para su publicación requiere de la revisión de un grupo de árbitros quienes garantizan la calidad, actualidad y pertinencia del contenido. Publicación con ISBN  </t>
  </si>
  <si>
    <t>Constancia emitida por autoridad correspondiente, la constancia debe incluir nombre de alumnos que participaron en el proyecto,
Resumen de cinco cuartillas mínimo del proyecto, incluyendo los resultados finales y conclusiones.
Indicar que Eje estratégico y programa dentro del PDI esta atendiendo.</t>
  </si>
  <si>
    <t>Constancia emitida por la Dirección o Secretaría Académica de la unidad académica, especificando el nombre del alumno o alumnos , convocatoria donde participo y reconocimiento obtenido.</t>
  </si>
  <si>
    <t>3 eventos</t>
  </si>
  <si>
    <t>Constancia emitida por la Dirección o Secretaría Académica de la unidad académica donde avale la participación y/o asesoría del PTC., donde especifique datos por el alumno en movilidad (nombre, universidad donde realizo movilidad, periodo. Se validará los datos del alumno con la Dirección de Movilidad Institucional.</t>
  </si>
  <si>
    <t>Documento evidencia</t>
  </si>
  <si>
    <t>FORMATO DE EVALUACION</t>
  </si>
  <si>
    <t>Constancia emitida por la Dirección General de Recursos Humanos</t>
  </si>
  <si>
    <t>Dedicación a la docencia.</t>
  </si>
  <si>
    <t>Constancia emitida por la autoridad competente , donde avale su participación en la comisión</t>
  </si>
  <si>
    <t>Constancia emitida por la Dirección o Secretaría Académica y/o autoridad competente de la unidad académica, dicha constancia debe incluir el nivel educativo impartido y las numero de horas de clase otorgada en el semestre.</t>
  </si>
  <si>
    <t>No.</t>
  </si>
  <si>
    <t>Local</t>
  </si>
  <si>
    <t>60 puntos máximo</t>
  </si>
  <si>
    <t>2 eventos máximo</t>
  </si>
  <si>
    <t>60 puntos máximo en total</t>
  </si>
  <si>
    <t>b) Docencia impartida en nivel Posgrado :</t>
  </si>
  <si>
    <t xml:space="preserve">a) Docencia impartida a nivel Licenciatura : </t>
  </si>
  <si>
    <t>Hrs clase impartidas ( SemA+Sem B) * 1.2</t>
  </si>
  <si>
    <t>Hrs clase impartidas ( SemA+Sem B) * 0.85</t>
  </si>
  <si>
    <t>Profesor(a) con grado de Doctorado :
Hrs clase impartidas (SemA+Sem B) * 0.75</t>
  </si>
  <si>
    <t>Profesor(a)  con grado de Maestría :  
Hrs clase impartidas (Sem A+Sem B) * 0.50</t>
  </si>
  <si>
    <t>Elaboración de productos multimedia o cursos en línea</t>
  </si>
  <si>
    <t xml:space="preserve">Uso de foros de discusión académicos, blogs, wikis  </t>
  </si>
  <si>
    <t>Constancia emitida por autoridad competente donde realizó su estancia., y avalada por la autoridad competente de su unidad académica.
( Duración mínima de la estancia 15 días)</t>
  </si>
  <si>
    <t>Constancia del reconocimiento. No aplica reconocimiento de Perfil Deseable, S N I, SNCA</t>
  </si>
  <si>
    <t>3 puntos por alumno (Licenciatura y posgrado)            
(2 reportes semestrales)</t>
  </si>
  <si>
    <t>Constancia emitida por la Dirección de Planeación y Desarrollo Académico donde avale su nombramiento.</t>
  </si>
  <si>
    <t>Se refiere al dominio de otro idioma, especialmente en cuanto a su incorporación al proceso educativo en la materia que imparte. Incorporación de materiales relacionadas con la materia que imparte</t>
  </si>
  <si>
    <t>Certificación expedida por una instancia acreditada, para el caso del idioma ingles con un resultado de TOEFL &gt; B2, Teaching Knowledge Test &gt; Banda 3 , Cambrige  &gt; Banda 6,0, o su equivalente para otros idiomas. Anexar evidencia de su incorporación en la materia que imparte</t>
  </si>
  <si>
    <t>Se refiere a la participación del PTC como miembro del jurado en la presentación de exámenes de grado de los alumnos</t>
  </si>
  <si>
    <t>Miembro de la Comisiones del Programa de ESDEPED Institucional</t>
  </si>
  <si>
    <t>Participación en programas de  responsabilidad social universitaria y de formación integral del estudiante, como organización de eventos culturales, y/o temas del área de conocimiento,  deportivos, de servicio social,  vinculación, universidad saludable, emprendedurismo, agenda azul, agenda verde, agenda gris</t>
  </si>
  <si>
    <t>Organización de eventos académicos, tales como simposio, foros, congresos a nivel nacional o internacional</t>
  </si>
  <si>
    <t>Se refiere a la antigüedad ininterrumpida del PTC considerando su primera contratación como académico titular en la UJED, independientemente de la naturaleza de su contratación.</t>
  </si>
  <si>
    <t xml:space="preserve">Elaboración de materiales didácticos e implementación de estrategias de aprendizaje en  las materias que imparte( antologías, manuales de practicas,  aprendizaje basado en problemas, estudio de casos, por proyectos, etc. ). </t>
  </si>
  <si>
    <t>Constancia emitida de la instancia organizadora  (Adjuntar copia  de portada del CD, copia del índice,  copia de ponencia / memoria presentada).</t>
  </si>
  <si>
    <t xml:space="preserve">Copia de la portadas de la revista en la que se identifique claramente , el título, nombre del autor, fecha de publicación, nombre de la editorial, número (ISSN) , y copia de los primeras 5 hojas del artículo. anexar evidencia de donde se encuentra indizada la revista, (ejemplo: JCR,SCOPUS, SCIELO,PUBMED..etc..),  (Sólo validos artículos publicados)
</t>
  </si>
  <si>
    <t>Constancia emitida por  la fuente de financiamiento externo de aprobación del proyecto.(CONACyT, PRODEP. etc.  ), y anexar resumen de avance del mismo indicar el   clave y nombre del proyecto, participantes, cronograma que integre vigencia del proyecto.</t>
  </si>
  <si>
    <t>Constancia emitida por  la autoridad competente  de la revista, especificando la función y duración de la participación.</t>
  </si>
  <si>
    <t xml:space="preserve">Constancia emitida del sistema  de tutorías institucional ,firmada por el responsable institucional y /o  responsable del programa en la Unidad Académica de adscripción del PTC, donde avale el informe de actividades del tutor, la constancia también debe incluir  los nombres de los tutorados y el nivel y programa educativo. Requisito mínimo 2 reportes semestrales. </t>
  </si>
  <si>
    <t xml:space="preserve">Constancia emitida del sistema  de tutorías institucional ,firmada por el responsable institucional y /o  responsable del programa en la Unidad Académica de adscripción del PTC, donde avale el informe de actividades del tutor, la constancia también debe incluir  los nombres de los tutorados y el nivel educativo. Requisito mínimo 2 reportes semestrales. </t>
  </si>
  <si>
    <t>Constancia por autoridad competente de su unidad académica, donde avale el uso e implementación del recurso educativo. ( En la constancia especificar la pagina web o sitio donde imparte, tipo de recurso). Anexar acta de la asamblea donde se presentó y aprobó el material</t>
  </si>
  <si>
    <t>Participación en la elaboración del PFCE(antes PIFI, PROFOCIE)</t>
  </si>
  <si>
    <t>PUNTUACION GLOBAL:</t>
  </si>
  <si>
    <t>PUNTUACION  DE CALIDAD:</t>
  </si>
  <si>
    <t>Preparación de alumnos para competencias académicas, preparación de alumnos para exámenes de egreso de CENEVAL, medido por resultados alcanzados de alumnos. Máximo 2 por año.</t>
  </si>
  <si>
    <t xml:space="preserve"> El puntaje  para valoración de la dedicación a la docencia(tope máximo 200 puntos) se otorgará en base  a las horas frente a grupo asignadas dentro de su tiempo completo (sumando semestre A y Semestre B). El requisito para participar es 64 horas por cada uno de los semestres ( A y B) por 16 semanas por  2 semestres  = 128 horas. 
                             </t>
  </si>
  <si>
    <t xml:space="preserve">Glosario de Términos, puntaje y evidencias </t>
  </si>
  <si>
    <t>Diplomado en PROFORDEMS (Valido solo para PTC que imparten en Nivel Medio Superior).</t>
  </si>
  <si>
    <t>Diplomado que tiene el objetivo de formar a los docentes de los planteles de Educación Media Superior para contribuir al alcance del perfil docente, establecido en la Reforma Integral de Educación Media Superior (RIEMS).  Cursos esquivalentes a PROFORDEMS, con mínimo de 100 horas y dentro de la  Estrategia Nacional de Formación Continua de Profesores de Educación Media Superior de COSDAC</t>
  </si>
  <si>
    <t>Es el proceso de certificación de competencias docentes para la Educación Media Superior . Cursos esquivalentes a CERTIDEMS, con mínimo de 200 horas y dentro de la  Estrategia Nacional de Formación Continua de Profesores de Educación Media Superior de COSDAC</t>
  </si>
  <si>
    <t>Archivos subidos</t>
  </si>
  <si>
    <t>Total topado</t>
  </si>
  <si>
    <t>TOTAL TOPADO CALIDAD EN LA DOCENCIA</t>
  </si>
  <si>
    <t>Coautor</t>
  </si>
  <si>
    <t>TOTAL TOPADO EN INVESTIGACIÓN</t>
  </si>
  <si>
    <t xml:space="preserve"> Máximo</t>
  </si>
  <si>
    <t xml:space="preserve"> Máximo puntaje/alumnos/eventos</t>
  </si>
  <si>
    <t>Alumnos licenciatura</t>
  </si>
  <si>
    <t>Almnos posgrado</t>
  </si>
  <si>
    <t>Topado</t>
  </si>
  <si>
    <t xml:space="preserve"> Máximo puntaje</t>
  </si>
  <si>
    <t>Alumnos Media Superior</t>
  </si>
  <si>
    <t>Alumnos Licenciatura</t>
  </si>
  <si>
    <t>Trabajo individual</t>
  </si>
  <si>
    <t>TOTAL TOPADO EN ASESORÍA Y TUTORÍAS</t>
  </si>
  <si>
    <t>TOTAL TOPADO EN PARTICIPACIÓN EN CUERPOS COLEGIADOS</t>
  </si>
  <si>
    <t>Años</t>
  </si>
  <si>
    <t>Horas a la semana Sem A</t>
  </si>
  <si>
    <t>Horas a la semana Sem B</t>
  </si>
  <si>
    <t>CALIDAD EN LA DOCENCIA (200 PUNTOS)</t>
  </si>
  <si>
    <t>I. CALIDAD  (600 PUNTOS)</t>
  </si>
  <si>
    <t>INVESTIGACION (140 PUNTOS)</t>
  </si>
  <si>
    <t>ASESORÍAS Y TUTORÍAS (160 PUNTOS)</t>
  </si>
  <si>
    <t>PARTICIPACIÓN EN CUERPOS COLEGIADOS (100 PUNTOS)</t>
  </si>
  <si>
    <t>II. PERMANENCIA  (200 PUNTOS)</t>
  </si>
  <si>
    <t>TOTAL TOPADO CALIDAD 
(MÁXIMO 600 PUNTOS)</t>
  </si>
  <si>
    <t>TOTAL TOPADO EN PERMANENCIA
(MÁXIMO 200 PUNTOS)</t>
  </si>
  <si>
    <t xml:space="preserve">III. DEDICACIÓN A LA DOCENCIA (200 PUNTOS)  </t>
  </si>
  <si>
    <t>TOTAL TOPADO EN DEDIDACIÓN A LA DOCENCIA
(MÁXIMO 200 PUNTOS)</t>
  </si>
  <si>
    <t>Escribe el promedio obtenido en la evaluación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</si>
</sst>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11"/>
      <name val="Arial"/>
      <family val="2"/>
    </font>
    <font>
      <b/>
      <sz val="14"/>
      <name val="Times New Roman"/>
      <family val="1"/>
    </font>
    <font>
      <sz val="9"/>
      <name val="Calibri"/>
      <family val="2"/>
      <scheme val="minor"/>
    </font>
    <font>
      <b/>
      <sz val="9"/>
      <name val="Calibri"/>
      <family val="2"/>
      <scheme val="minor"/>
    </font>
    <font>
      <b/>
      <sz val="10"/>
      <name val="Calibri"/>
      <family val="2"/>
      <scheme val="minor"/>
    </font>
    <font>
      <sz val="10"/>
      <name val="Calibri"/>
      <family val="2"/>
      <scheme val="minor"/>
    </font>
    <font>
      <sz val="8"/>
      <name val="Calibri"/>
      <family val="2"/>
      <scheme val="minor"/>
    </font>
    <font>
      <sz val="7"/>
      <name val="Arial"/>
      <family val="2"/>
    </font>
    <font>
      <b/>
      <sz val="8"/>
      <name val="Calibri"/>
      <family val="2"/>
      <scheme val="minor"/>
    </font>
    <font>
      <b/>
      <sz val="12"/>
      <name val="Calibri"/>
      <family val="2"/>
      <scheme val="minor"/>
    </font>
    <font>
      <b/>
      <sz val="8"/>
      <color rgb="FFFF0000"/>
      <name val="Calibri"/>
      <family val="2"/>
      <scheme val="minor"/>
    </font>
    <font>
      <b/>
      <sz val="11"/>
      <color theme="0"/>
      <name val="Calibri"/>
      <family val="2"/>
      <scheme val="minor"/>
    </font>
    <font>
      <sz val="11"/>
      <color rgb="FF0000CC"/>
      <name val="Aharoni"/>
      <charset val="177"/>
    </font>
    <font>
      <sz val="11"/>
      <color theme="3" tint="-0.499984740745262"/>
      <name val="Arial Black"/>
      <family val="2"/>
    </font>
    <font>
      <sz val="14"/>
      <color rgb="FF0000CC"/>
      <name val="Arial Black"/>
      <family val="2"/>
    </font>
    <font>
      <sz val="9"/>
      <name val="Times New Roman"/>
      <family val="1"/>
    </font>
    <font>
      <sz val="9"/>
      <name val="Calibri"/>
      <family val="2"/>
    </font>
    <font>
      <sz val="10"/>
      <name val="Calibri"/>
      <family val="2"/>
    </font>
    <font>
      <sz val="10"/>
      <color theme="1"/>
      <name val="Arial"/>
      <family val="2"/>
    </font>
    <font>
      <sz val="10"/>
      <color theme="1"/>
      <name val="Calibri"/>
      <family val="2"/>
      <scheme val="minor"/>
    </font>
    <font>
      <b/>
      <sz val="11"/>
      <name val="Calibri"/>
      <family val="2"/>
      <scheme val="minor"/>
    </font>
    <font>
      <b/>
      <sz val="11"/>
      <name val="Book Antiqua"/>
      <family val="1"/>
    </font>
    <font>
      <sz val="14"/>
      <name val="Arial"/>
      <family val="2"/>
    </font>
    <font>
      <b/>
      <sz val="14"/>
      <color rgb="FF002060"/>
      <name val="Calibri"/>
      <family val="2"/>
    </font>
    <font>
      <sz val="11"/>
      <color theme="0"/>
      <name val="Calibri"/>
      <family val="2"/>
      <scheme val="minor"/>
    </font>
    <font>
      <b/>
      <sz val="10"/>
      <color theme="0"/>
      <name val="Calibri"/>
      <family val="2"/>
      <scheme val="minor"/>
    </font>
    <font>
      <sz val="10"/>
      <color theme="3" tint="-0.499984740745262"/>
      <name val="Arial Black"/>
      <family val="2"/>
    </font>
    <font>
      <sz val="11"/>
      <name val="Calibri"/>
      <family val="2"/>
      <scheme val="minor"/>
    </font>
    <font>
      <sz val="11"/>
      <name val="Arial"/>
      <family val="2"/>
    </font>
    <font>
      <sz val="10"/>
      <color theme="0"/>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CC"/>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00B0F0"/>
        <bgColor indexed="64"/>
      </patternFill>
    </fill>
    <fill>
      <patternFill patternType="solid">
        <fgColor rgb="FFFFCC00"/>
        <bgColor indexed="64"/>
      </patternFill>
    </fill>
    <fill>
      <patternFill patternType="solid">
        <fgColor theme="8"/>
        <bgColor indexed="64"/>
      </patternFill>
    </fill>
    <fill>
      <patternFill patternType="solid">
        <fgColor rgb="FF336600"/>
        <bgColor indexed="64"/>
      </patternFill>
    </fill>
    <fill>
      <patternFill patternType="solid">
        <fgColor rgb="FFD8E3BE"/>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0" fontId="2" fillId="0" borderId="0"/>
    <xf numFmtId="0" fontId="1" fillId="0" borderId="0"/>
  </cellStyleXfs>
  <cellXfs count="410">
    <xf numFmtId="0" fontId="0" fillId="0" borderId="0" xfId="0"/>
    <xf numFmtId="0" fontId="8" fillId="0" borderId="0" xfId="0" applyFont="1"/>
    <xf numFmtId="0" fontId="8" fillId="0" borderId="0" xfId="0" applyFont="1" applyFill="1" applyBorder="1"/>
    <xf numFmtId="0" fontId="9" fillId="7" borderId="1" xfId="0" applyFont="1" applyFill="1" applyBorder="1" applyAlignment="1">
      <alignment vertical="center"/>
    </xf>
    <xf numFmtId="0" fontId="8" fillId="5" borderId="1" xfId="0" applyFont="1" applyFill="1" applyBorder="1" applyAlignment="1">
      <alignment horizontal="center" vertical="center" wrapText="1"/>
    </xf>
    <xf numFmtId="0" fontId="3" fillId="0" borderId="0" xfId="0" applyFont="1"/>
    <xf numFmtId="0" fontId="0" fillId="0" borderId="0" xfId="0" applyFill="1"/>
    <xf numFmtId="0" fontId="9" fillId="7" borderId="9" xfId="0" applyFont="1" applyFill="1" applyBorder="1" applyAlignment="1">
      <alignment horizontal="left" vertical="center" wrapText="1"/>
    </xf>
    <xf numFmtId="0" fontId="8" fillId="0" borderId="0" xfId="0" applyFont="1" applyAlignment="1">
      <alignment vertical="top" wrapText="1"/>
    </xf>
    <xf numFmtId="0" fontId="8" fillId="5" borderId="1" xfId="0" applyFont="1" applyFill="1" applyBorder="1" applyAlignment="1">
      <alignment vertical="top" wrapText="1"/>
    </xf>
    <xf numFmtId="0" fontId="8" fillId="7" borderId="1" xfId="0" applyFont="1" applyFill="1" applyBorder="1" applyAlignment="1">
      <alignment vertical="top" wrapText="1"/>
    </xf>
    <xf numFmtId="0" fontId="14" fillId="7" borderId="1" xfId="0" applyFont="1" applyFill="1" applyBorder="1" applyAlignment="1">
      <alignment horizontal="center" vertical="center" wrapText="1"/>
    </xf>
    <xf numFmtId="0" fontId="0" fillId="7" borderId="1" xfId="0" applyFill="1" applyBorder="1" applyAlignment="1">
      <alignment vertical="center" wrapText="1"/>
    </xf>
    <xf numFmtId="0" fontId="0" fillId="7" borderId="1" xfId="0" applyFill="1" applyBorder="1" applyAlignment="1">
      <alignment horizontal="center" vertical="center" wrapText="1"/>
    </xf>
    <xf numFmtId="0" fontId="0" fillId="7" borderId="1" xfId="0" applyFill="1" applyBorder="1" applyAlignment="1">
      <alignment vertical="top" wrapText="1"/>
    </xf>
    <xf numFmtId="0" fontId="0" fillId="7" borderId="1" xfId="0" applyFill="1" applyBorder="1" applyAlignment="1">
      <alignment wrapText="1"/>
    </xf>
    <xf numFmtId="0" fontId="5" fillId="13" borderId="1"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3" fillId="5" borderId="1" xfId="0" applyFont="1" applyFill="1" applyBorder="1" applyAlignment="1">
      <alignment vertical="center"/>
    </xf>
    <xf numFmtId="0" fontId="5" fillId="0" borderId="0" xfId="0" applyFont="1" applyFill="1" applyBorder="1" applyAlignment="1">
      <alignment horizontal="center" vertical="center" wrapText="1"/>
    </xf>
    <xf numFmtId="0" fontId="6" fillId="9" borderId="0" xfId="0" applyFont="1" applyFill="1" applyAlignment="1">
      <alignment horizontal="center"/>
    </xf>
    <xf numFmtId="0" fontId="0" fillId="0" borderId="0" xfId="0" applyAlignment="1">
      <alignment horizontal="center"/>
    </xf>
    <xf numFmtId="0" fontId="3" fillId="4" borderId="1" xfId="0" applyFont="1" applyFill="1" applyBorder="1" applyAlignment="1">
      <alignment horizontal="center" vertical="center"/>
    </xf>
    <xf numFmtId="0" fontId="9" fillId="0" borderId="0" xfId="0" applyFont="1" applyFill="1" applyAlignment="1">
      <alignment horizontal="center" vertical="center"/>
    </xf>
    <xf numFmtId="0" fontId="8" fillId="0" borderId="0" xfId="0" applyFont="1" applyFill="1"/>
    <xf numFmtId="0" fontId="17" fillId="15" borderId="3" xfId="0" applyFont="1" applyFill="1" applyBorder="1" applyAlignment="1">
      <alignment horizontal="center" vertical="center" wrapText="1"/>
    </xf>
    <xf numFmtId="0" fontId="0" fillId="0" borderId="1" xfId="0" applyBorder="1" applyAlignment="1">
      <alignment horizontal="center" vertical="center"/>
    </xf>
    <xf numFmtId="0" fontId="11" fillId="0" borderId="1" xfId="0" applyFont="1" applyBorder="1" applyAlignment="1">
      <alignment horizontal="left" vertical="center"/>
    </xf>
    <xf numFmtId="0" fontId="11" fillId="0" borderId="1" xfId="0" applyFont="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11" fillId="0" borderId="1" xfId="0" applyFont="1" applyBorder="1" applyAlignment="1">
      <alignment horizontal="right"/>
    </xf>
    <xf numFmtId="0" fontId="11" fillId="0" borderId="1" xfId="0" applyFont="1" applyFill="1" applyBorder="1" applyAlignment="1">
      <alignment horizontal="right"/>
    </xf>
    <xf numFmtId="0" fontId="11" fillId="0" borderId="1" xfId="0" applyFont="1" applyFill="1" applyBorder="1" applyAlignment="1">
      <alignment horizontal="right" wrapText="1"/>
    </xf>
    <xf numFmtId="0" fontId="11" fillId="0" borderId="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11" fillId="0" borderId="2" xfId="0" applyFont="1" applyFill="1" applyBorder="1" applyAlignment="1">
      <alignment horizontal="center" vertical="center" wrapText="1"/>
    </xf>
    <xf numFmtId="0" fontId="11" fillId="0" borderId="1" xfId="0" applyFont="1" applyFill="1" applyBorder="1" applyAlignment="1">
      <alignment horizontal="right" vertical="center" wrapText="1"/>
    </xf>
    <xf numFmtId="0" fontId="11" fillId="0" borderId="1" xfId="0" applyFont="1" applyBorder="1" applyAlignment="1">
      <alignment vertical="center"/>
    </xf>
    <xf numFmtId="0" fontId="0" fillId="0" borderId="0" xfId="0" applyAlignment="1"/>
    <xf numFmtId="0" fontId="12" fillId="4" borderId="9"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 xfId="0" applyFont="1" applyBorder="1" applyAlignment="1">
      <alignment horizontal="right" vertical="center"/>
    </xf>
    <xf numFmtId="0" fontId="11" fillId="0" borderId="10" xfId="0" applyFont="1" applyBorder="1"/>
    <xf numFmtId="0" fontId="11" fillId="0" borderId="1" xfId="0" applyFont="1" applyFill="1" applyBorder="1" applyAlignment="1">
      <alignment horizontal="right" vertical="center"/>
    </xf>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0" fillId="0" borderId="1" xfId="0" applyBorder="1" applyAlignment="1">
      <alignment horizontal="center" vertical="center"/>
    </xf>
    <xf numFmtId="0" fontId="8"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9" xfId="0" applyFont="1" applyFill="1" applyBorder="1" applyAlignment="1">
      <alignment horizontal="center" vertical="center" wrapText="1"/>
    </xf>
    <xf numFmtId="0" fontId="0" fillId="0" borderId="0" xfId="0" applyAlignment="1">
      <alignment vertical="center"/>
    </xf>
    <xf numFmtId="0" fontId="0" fillId="0" borderId="10" xfId="0" applyBorder="1" applyAlignment="1">
      <alignment horizontal="center"/>
    </xf>
    <xf numFmtId="0" fontId="10" fillId="0" borderId="1" xfId="0" applyFont="1" applyFill="1" applyBorder="1" applyAlignment="1">
      <alignment horizontal="left" vertical="center" wrapText="1"/>
    </xf>
    <xf numFmtId="0" fontId="11" fillId="0" borderId="0" xfId="0" applyFont="1" applyFill="1" applyBorder="1" applyAlignment="1">
      <alignment horizontal="center" vertical="center"/>
    </xf>
    <xf numFmtId="0" fontId="25" fillId="0" borderId="1" xfId="0" applyFont="1" applyFill="1" applyBorder="1" applyAlignment="1">
      <alignment horizontal="left" vertical="center" wrapText="1"/>
    </xf>
    <xf numFmtId="0" fontId="25" fillId="0" borderId="1" xfId="0" applyFont="1" applyBorder="1" applyAlignment="1">
      <alignment horizontal="center" vertical="center"/>
    </xf>
    <xf numFmtId="0" fontId="24" fillId="0" borderId="1" xfId="0" applyFont="1" applyBorder="1" applyAlignment="1">
      <alignment horizontal="center" vertical="center"/>
    </xf>
    <xf numFmtId="0" fontId="0" fillId="0" borderId="10" xfId="0" applyBorder="1" applyAlignment="1">
      <alignment horizontal="center"/>
    </xf>
    <xf numFmtId="0" fontId="11" fillId="0" borderId="1" xfId="0" applyFont="1" applyFill="1" applyBorder="1" applyAlignment="1">
      <alignment horizontal="center" vertical="center" wrapText="1"/>
    </xf>
    <xf numFmtId="0" fontId="0" fillId="0" borderId="1" xfId="0" applyBorder="1" applyAlignment="1">
      <alignment horizontal="center" vertical="center"/>
    </xf>
    <xf numFmtId="0" fontId="11" fillId="0" borderId="1" xfId="0" applyFont="1" applyBorder="1" applyAlignment="1">
      <alignment horizontal="center" vertical="center"/>
    </xf>
    <xf numFmtId="0" fontId="0" fillId="0" borderId="10" xfId="0" applyBorder="1" applyAlignment="1">
      <alignment horizontal="center"/>
    </xf>
    <xf numFmtId="0" fontId="11" fillId="0" borderId="1"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xf>
    <xf numFmtId="0" fontId="18" fillId="0" borderId="0" xfId="0" applyFont="1" applyFill="1" applyBorder="1" applyAlignment="1">
      <alignment horizontal="center" vertical="center"/>
    </xf>
    <xf numFmtId="0" fontId="3" fillId="0" borderId="3" xfId="0" applyFont="1" applyBorder="1" applyAlignment="1">
      <alignment horizontal="center" vertical="center" wrapText="1"/>
    </xf>
    <xf numFmtId="0" fontId="28" fillId="0" borderId="0" xfId="0" applyFont="1"/>
    <xf numFmtId="0" fontId="0" fillId="0" borderId="0" xfId="0" applyFill="1" applyBorder="1" applyAlignment="1">
      <alignment vertical="center"/>
    </xf>
    <xf numFmtId="0" fontId="8" fillId="0" borderId="0" xfId="0" applyFont="1" applyFill="1" applyBorder="1" applyAlignment="1">
      <alignment vertical="center"/>
    </xf>
    <xf numFmtId="0" fontId="11" fillId="0" borderId="1" xfId="0" applyFont="1" applyBorder="1" applyAlignment="1">
      <alignment horizontal="center" vertical="center"/>
    </xf>
    <xf numFmtId="0" fontId="3" fillId="0" borderId="10" xfId="0" applyFont="1" applyBorder="1" applyAlignment="1">
      <alignment vertical="center"/>
    </xf>
    <xf numFmtId="0" fontId="11" fillId="0" borderId="3" xfId="0" applyFont="1" applyBorder="1" applyAlignment="1">
      <alignment horizontal="left"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Border="1" applyAlignment="1">
      <alignment horizontal="center" vertical="center"/>
    </xf>
    <xf numFmtId="0" fontId="0" fillId="0" borderId="1" xfId="0" applyBorder="1" applyAlignment="1">
      <alignment horizontal="center" vertical="center"/>
    </xf>
    <xf numFmtId="0" fontId="31" fillId="15" borderId="3" xfId="0" applyFont="1" applyFill="1" applyBorder="1" applyAlignment="1">
      <alignment horizontal="center" vertical="center" wrapText="1"/>
    </xf>
    <xf numFmtId="0" fontId="8" fillId="0" borderId="1" xfId="0" applyFont="1" applyFill="1" applyBorder="1" applyAlignment="1">
      <alignment horizontal="right" vertical="center" wrapText="1"/>
    </xf>
    <xf numFmtId="0" fontId="0" fillId="0" borderId="0" xfId="0" applyAlignment="1">
      <alignment horizontal="left" vertical="center"/>
    </xf>
    <xf numFmtId="0" fontId="3" fillId="0" borderId="1" xfId="0" applyFont="1" applyBorder="1" applyAlignment="1">
      <alignment horizontal="center" vertical="center" wrapText="1"/>
    </xf>
    <xf numFmtId="0" fontId="17" fillId="15" borderId="3" xfId="0" applyFont="1" applyFill="1" applyBorder="1" applyAlignment="1">
      <alignment horizontal="left" vertical="center" wrapText="1"/>
    </xf>
    <xf numFmtId="0" fontId="11" fillId="0" borderId="1" xfId="0" applyFont="1" applyBorder="1" applyAlignment="1">
      <alignment horizontal="left" vertical="center" wrapText="1"/>
    </xf>
    <xf numFmtId="0" fontId="23" fillId="0" borderId="0" xfId="0" applyFont="1" applyAlignment="1">
      <alignment horizontal="left" vertical="center" wrapText="1"/>
    </xf>
    <xf numFmtId="0" fontId="23" fillId="0" borderId="1" xfId="0" applyFont="1" applyBorder="1" applyAlignment="1">
      <alignment horizontal="left" vertical="center" wrapText="1"/>
    </xf>
    <xf numFmtId="0" fontId="25" fillId="0" borderId="1" xfId="0" applyFont="1" applyBorder="1" applyAlignment="1">
      <alignment horizontal="left" vertical="center" wrapText="1"/>
    </xf>
    <xf numFmtId="0" fontId="3" fillId="0" borderId="10" xfId="0" applyFont="1" applyBorder="1" applyAlignment="1">
      <alignment horizontal="left" vertical="center"/>
    </xf>
    <xf numFmtId="0" fontId="3" fillId="0" borderId="8" xfId="0" applyFont="1" applyBorder="1" applyAlignment="1">
      <alignment horizontal="left" vertical="center"/>
    </xf>
    <xf numFmtId="0" fontId="0" fillId="0" borderId="12" xfId="0" applyBorder="1" applyAlignment="1">
      <alignment horizontal="left" vertical="center" wrapText="1"/>
    </xf>
    <xf numFmtId="0" fontId="0" fillId="0" borderId="0" xfId="0" applyFill="1" applyAlignment="1">
      <alignment horizontal="left" vertical="center"/>
    </xf>
    <xf numFmtId="0" fontId="0" fillId="0" borderId="0" xfId="0" applyFill="1" applyBorder="1" applyAlignment="1">
      <alignment horizontal="left" vertical="center"/>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11" fillId="0" borderId="0" xfId="0" applyFont="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11" fillId="0" borderId="10" xfId="0" applyFont="1" applyBorder="1" applyAlignment="1">
      <alignment horizontal="left" vertical="center"/>
    </xf>
    <xf numFmtId="0" fontId="11" fillId="0" borderId="8" xfId="0" applyFont="1" applyBorder="1" applyAlignment="1">
      <alignment horizontal="left" vertical="center"/>
    </xf>
    <xf numFmtId="0" fontId="11" fillId="0" borderId="1" xfId="0" applyFont="1" applyBorder="1" applyAlignment="1">
      <alignment horizontal="left" vertical="top" wrapText="1"/>
    </xf>
    <xf numFmtId="0" fontId="4" fillId="0" borderId="0" xfId="0" applyFont="1"/>
    <xf numFmtId="0" fontId="11" fillId="0" borderId="4" xfId="0" applyFont="1" applyFill="1" applyBorder="1" applyAlignment="1">
      <alignment horizontal="center" vertical="center"/>
    </xf>
    <xf numFmtId="0" fontId="11" fillId="0" borderId="1" xfId="0" applyFont="1" applyFill="1" applyBorder="1" applyAlignment="1">
      <alignment horizontal="center" vertical="center"/>
    </xf>
    <xf numFmtId="0" fontId="28" fillId="0" borderId="0" xfId="0" applyFont="1" applyFill="1" applyAlignment="1">
      <alignment vertical="center"/>
    </xf>
    <xf numFmtId="0" fontId="30" fillId="0" borderId="3"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1" xfId="0" applyFill="1" applyBorder="1" applyAlignment="1">
      <alignment vertical="center"/>
    </xf>
    <xf numFmtId="0" fontId="0" fillId="0" borderId="0" xfId="0" applyFill="1" applyAlignment="1">
      <alignment vertical="center"/>
    </xf>
    <xf numFmtId="0" fontId="20" fillId="3" borderId="1" xfId="0" applyFont="1" applyFill="1" applyBorder="1" applyAlignment="1">
      <alignment horizontal="center" vertical="center"/>
    </xf>
    <xf numFmtId="0" fontId="11" fillId="0" borderId="9"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10" xfId="0" applyBorder="1" applyAlignment="1">
      <alignment horizontal="center"/>
    </xf>
    <xf numFmtId="0" fontId="11"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9" xfId="0" applyFont="1" applyFill="1" applyBorder="1" applyAlignment="1">
      <alignment vertical="center" wrapText="1"/>
    </xf>
    <xf numFmtId="0" fontId="11" fillId="0" borderId="10" xfId="0" applyFont="1" applyFill="1" applyBorder="1" applyAlignment="1">
      <alignment vertical="center" wrapText="1"/>
    </xf>
    <xf numFmtId="0" fontId="11" fillId="0" borderId="8" xfId="0" applyFont="1" applyFill="1" applyBorder="1" applyAlignment="1">
      <alignment vertical="center" wrapText="1"/>
    </xf>
    <xf numFmtId="0" fontId="11" fillId="16" borderId="1" xfId="0" applyFont="1" applyFill="1" applyBorder="1" applyAlignment="1" applyProtection="1">
      <alignment horizontal="center" vertical="center"/>
      <protection locked="0"/>
    </xf>
    <xf numFmtId="0" fontId="11" fillId="16" borderId="1" xfId="0" applyFont="1" applyFill="1" applyBorder="1" applyAlignment="1" applyProtection="1">
      <alignment horizontal="center" vertical="center" wrapText="1"/>
      <protection locked="0"/>
    </xf>
    <xf numFmtId="0" fontId="31" fillId="15" borderId="5" xfId="0" applyFont="1" applyFill="1" applyBorder="1" applyAlignment="1">
      <alignment horizontal="center" vertical="center" wrapText="1"/>
    </xf>
    <xf numFmtId="0" fontId="31" fillId="15" borderId="11" xfId="0" applyFont="1" applyFill="1" applyBorder="1" applyAlignment="1">
      <alignment horizontal="center" vertical="center" wrapText="1"/>
    </xf>
    <xf numFmtId="0" fontId="31" fillId="15" borderId="9" xfId="0" applyFont="1" applyFill="1" applyBorder="1" applyAlignment="1">
      <alignment horizontal="center" vertical="center" wrapText="1"/>
    </xf>
    <xf numFmtId="0" fontId="35" fillId="15" borderId="1" xfId="0" applyFont="1" applyFill="1" applyBorder="1" applyAlignment="1">
      <alignment horizontal="center" vertical="center" wrapText="1"/>
    </xf>
    <xf numFmtId="0" fontId="12" fillId="0" borderId="9" xfId="0" applyFont="1" applyFill="1" applyBorder="1" applyAlignment="1">
      <alignment vertical="center" wrapText="1"/>
    </xf>
    <xf numFmtId="0" fontId="12" fillId="0" borderId="10" xfId="0" applyFont="1" applyFill="1" applyBorder="1" applyAlignment="1">
      <alignment vertical="center" wrapText="1"/>
    </xf>
    <xf numFmtId="0" fontId="12" fillId="0" borderId="8" xfId="0" applyFont="1" applyFill="1" applyBorder="1" applyAlignment="1">
      <alignment vertical="center" wrapText="1"/>
    </xf>
    <xf numFmtId="0" fontId="12" fillId="16" borderId="1" xfId="0" applyFont="1" applyFill="1" applyBorder="1" applyAlignment="1" applyProtection="1">
      <alignment horizontal="center" vertical="center" wrapText="1"/>
      <protection locked="0"/>
    </xf>
    <xf numFmtId="0" fontId="3" fillId="16" borderId="1" xfId="0" applyFont="1" applyFill="1" applyBorder="1" applyAlignment="1" applyProtection="1">
      <alignment horizontal="center" vertical="center"/>
      <protection locked="0"/>
    </xf>
    <xf numFmtId="0" fontId="0" fillId="16" borderId="1" xfId="0" applyFill="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1" fillId="15" borderId="10" xfId="0" applyFont="1" applyFill="1" applyBorder="1" applyAlignment="1">
      <alignment horizontal="center" vertical="center" wrapText="1"/>
    </xf>
    <xf numFmtId="0" fontId="3" fillId="16" borderId="1" xfId="0" applyFont="1" applyFill="1" applyBorder="1" applyAlignment="1" applyProtection="1">
      <alignment horizontal="left" vertical="center" wrapText="1"/>
      <protection locked="0"/>
    </xf>
    <xf numFmtId="0" fontId="11" fillId="5" borderId="1" xfId="0" applyFont="1" applyFill="1" applyBorder="1" applyAlignment="1" applyProtection="1">
      <alignment horizontal="center" vertical="center"/>
      <protection hidden="1"/>
    </xf>
    <xf numFmtId="0" fontId="11" fillId="5" borderId="1" xfId="0" applyFont="1" applyFill="1" applyBorder="1" applyAlignment="1" applyProtection="1">
      <alignment vertical="center"/>
      <protection hidden="1"/>
    </xf>
    <xf numFmtId="0" fontId="11" fillId="5" borderId="1" xfId="0" applyFont="1" applyFill="1" applyBorder="1" applyAlignment="1" applyProtection="1">
      <alignment horizontal="center" vertical="center" wrapText="1"/>
      <protection hidden="1"/>
    </xf>
    <xf numFmtId="0" fontId="10" fillId="5" borderId="1" xfId="0" applyFont="1" applyFill="1" applyBorder="1" applyAlignment="1" applyProtection="1">
      <alignment horizontal="center" vertical="center"/>
      <protection hidden="1"/>
    </xf>
    <xf numFmtId="0" fontId="11" fillId="5" borderId="1" xfId="0" applyFont="1" applyFill="1" applyBorder="1" applyAlignment="1" applyProtection="1">
      <alignment horizontal="center"/>
      <protection hidden="1"/>
    </xf>
    <xf numFmtId="0" fontId="12" fillId="5" borderId="1" xfId="0" applyFont="1" applyFill="1" applyBorder="1" applyAlignment="1" applyProtection="1">
      <alignment horizontal="center" vertical="center" wrapText="1"/>
      <protection hidden="1"/>
    </xf>
    <xf numFmtId="0" fontId="3" fillId="5" borderId="3" xfId="0" applyFont="1" applyFill="1" applyBorder="1" applyAlignment="1" applyProtection="1">
      <alignment horizontal="center" vertical="center"/>
      <protection hidden="1"/>
    </xf>
    <xf numFmtId="0" fontId="3" fillId="5" borderId="1" xfId="0" applyFont="1" applyFill="1" applyBorder="1" applyAlignment="1" applyProtection="1">
      <alignment horizontal="center" vertical="center"/>
      <protection hidden="1"/>
    </xf>
    <xf numFmtId="0" fontId="0" fillId="5" borderId="2" xfId="0" applyFill="1" applyBorder="1" applyAlignment="1" applyProtection="1">
      <alignment horizontal="center" vertical="center"/>
      <protection hidden="1"/>
    </xf>
    <xf numFmtId="0" fontId="0" fillId="5" borderId="1" xfId="0" applyFill="1" applyBorder="1" applyAlignment="1" applyProtection="1">
      <alignment horizontal="center" vertical="center"/>
      <protection hidden="1"/>
    </xf>
    <xf numFmtId="0" fontId="0" fillId="5" borderId="3" xfId="0" applyFill="1" applyBorder="1" applyAlignment="1" applyProtection="1">
      <alignment horizontal="center" vertical="center"/>
      <protection hidden="1"/>
    </xf>
    <xf numFmtId="0" fontId="25" fillId="5" borderId="1" xfId="0" applyFont="1" applyFill="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11" fillId="5" borderId="9" xfId="0" applyFont="1" applyFill="1" applyBorder="1" applyAlignment="1" applyProtection="1">
      <alignment horizontal="center" vertical="center"/>
      <protection hidden="1"/>
    </xf>
    <xf numFmtId="0" fontId="3" fillId="16" borderId="1" xfId="0" applyFont="1" applyFill="1" applyBorder="1" applyAlignment="1" applyProtection="1">
      <alignment horizontal="center" vertical="center" wrapText="1"/>
      <protection locked="0"/>
    </xf>
    <xf numFmtId="0" fontId="11" fillId="0" borderId="3" xfId="0" applyFont="1" applyBorder="1" applyAlignment="1">
      <alignment horizontal="left" vertical="center" wrapText="1"/>
    </xf>
    <xf numFmtId="0" fontId="11" fillId="0" borderId="2" xfId="0" applyFont="1" applyBorder="1" applyAlignment="1">
      <alignment horizontal="left" vertical="center" wrapText="1"/>
    </xf>
    <xf numFmtId="0" fontId="11" fillId="0" borderId="4" xfId="0" applyFont="1" applyBorder="1" applyAlignment="1">
      <alignment horizontal="left" vertical="center" wrapText="1"/>
    </xf>
    <xf numFmtId="0" fontId="11"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33"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1" xfId="0" applyFont="1" applyFill="1" applyBorder="1" applyAlignment="1" applyProtection="1">
      <alignment horizontal="center"/>
      <protection hidden="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11" fillId="0" borderId="1" xfId="0" applyFont="1" applyBorder="1" applyAlignment="1">
      <alignment horizontal="left" vertical="center" wrapText="1"/>
    </xf>
    <xf numFmtId="0" fontId="34" fillId="0" borderId="1" xfId="0" applyFont="1" applyBorder="1" applyAlignment="1">
      <alignment horizontal="left" vertical="center" wrapText="1"/>
    </xf>
    <xf numFmtId="0" fontId="11" fillId="16" borderId="9" xfId="0" applyFont="1" applyFill="1" applyBorder="1" applyAlignment="1" applyProtection="1">
      <alignment horizontal="center" vertical="center" wrapText="1"/>
      <protection locked="0"/>
    </xf>
    <xf numFmtId="0" fontId="11" fillId="16" borderId="8" xfId="0" applyFont="1" applyFill="1" applyBorder="1" applyAlignment="1" applyProtection="1">
      <alignment horizontal="center" vertical="center" wrapText="1"/>
      <protection locked="0"/>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2" xfId="0" applyFont="1" applyFill="1" applyBorder="1" applyAlignment="1">
      <alignment horizontal="center" vertical="center"/>
    </xf>
    <xf numFmtId="0" fontId="11" fillId="16" borderId="9" xfId="0" applyFont="1" applyFill="1" applyBorder="1" applyAlignment="1" applyProtection="1">
      <alignment horizontal="center" vertical="center"/>
      <protection locked="0"/>
    </xf>
    <xf numFmtId="0" fontId="11" fillId="16" borderId="8" xfId="0" applyFont="1" applyFill="1" applyBorder="1" applyAlignment="1" applyProtection="1">
      <alignment horizontal="center" vertical="center"/>
      <protection locked="0"/>
    </xf>
    <xf numFmtId="0" fontId="3" fillId="16" borderId="9" xfId="0" applyFont="1" applyFill="1" applyBorder="1" applyAlignment="1" applyProtection="1">
      <alignment horizontal="center" vertical="center"/>
      <protection locked="0"/>
    </xf>
    <xf numFmtId="0" fontId="3" fillId="16" borderId="8" xfId="0" applyFont="1" applyFill="1" applyBorder="1" applyAlignment="1" applyProtection="1">
      <alignment horizontal="center" vertical="center"/>
      <protection locked="0"/>
    </xf>
    <xf numFmtId="0" fontId="0" fillId="16" borderId="9" xfId="0" applyFill="1" applyBorder="1" applyAlignment="1" applyProtection="1">
      <alignment horizontal="center" vertical="center"/>
      <protection locked="0"/>
    </xf>
    <xf numFmtId="0" fontId="0" fillId="16" borderId="8" xfId="0" applyFill="1" applyBorder="1" applyAlignment="1" applyProtection="1">
      <alignment horizontal="center" vertical="center"/>
      <protection locked="0"/>
    </xf>
    <xf numFmtId="0" fontId="3" fillId="16" borderId="1" xfId="0" applyFont="1" applyFill="1" applyBorder="1" applyAlignment="1" applyProtection="1">
      <alignment horizontal="center" vertical="center"/>
      <protection locked="0"/>
    </xf>
    <xf numFmtId="0" fontId="31" fillId="15" borderId="9" xfId="0" applyFont="1" applyFill="1" applyBorder="1" applyAlignment="1">
      <alignment horizontal="center" vertical="center" wrapText="1"/>
    </xf>
    <xf numFmtId="0" fontId="31" fillId="15" borderId="8"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11" fillId="16" borderId="1" xfId="0" applyFont="1" applyFill="1" applyBorder="1" applyAlignment="1" applyProtection="1">
      <alignment horizontal="center" vertical="center"/>
      <protection locked="0"/>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4" xfId="0" applyFont="1" applyBorder="1" applyAlignment="1">
      <alignment horizontal="center" vertical="center" wrapText="1"/>
    </xf>
    <xf numFmtId="0" fontId="11" fillId="0" borderId="1"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2" xfId="0" applyFill="1" applyBorder="1" applyAlignment="1">
      <alignment horizontal="center" vertical="center"/>
    </xf>
    <xf numFmtId="0" fontId="11" fillId="0" borderId="1" xfId="0" applyFont="1" applyBorder="1" applyAlignment="1">
      <alignment horizontal="center" vertical="center" wrapText="1"/>
    </xf>
    <xf numFmtId="0" fontId="11" fillId="0" borderId="4" xfId="0" applyFont="1" applyFill="1" applyBorder="1" applyAlignment="1">
      <alignment horizontal="center" vertical="center"/>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xf>
    <xf numFmtId="0" fontId="8" fillId="0" borderId="2" xfId="0" applyFont="1" applyBorder="1" applyAlignment="1">
      <alignment horizontal="left"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11" fillId="5" borderId="3" xfId="0" applyFont="1" applyFill="1" applyBorder="1" applyAlignment="1" applyProtection="1">
      <alignment horizontal="center" vertical="center"/>
      <protection hidden="1"/>
    </xf>
    <xf numFmtId="0" fontId="11" fillId="5" borderId="4" xfId="0" applyFont="1" applyFill="1" applyBorder="1" applyAlignment="1" applyProtection="1">
      <alignment horizontal="center" vertical="center"/>
      <protection hidden="1"/>
    </xf>
    <xf numFmtId="0" fontId="11" fillId="5" borderId="2" xfId="0" applyFont="1" applyFill="1" applyBorder="1" applyAlignment="1" applyProtection="1">
      <alignment horizontal="center" vertical="center"/>
      <protection hidden="1"/>
    </xf>
    <xf numFmtId="0" fontId="11" fillId="5" borderId="3" xfId="0" applyFont="1" applyFill="1" applyBorder="1" applyAlignment="1" applyProtection="1">
      <alignment horizontal="center" vertical="center" wrapText="1"/>
      <protection hidden="1"/>
    </xf>
    <xf numFmtId="0" fontId="11" fillId="5" borderId="2" xfId="0" applyFont="1" applyFill="1" applyBorder="1" applyAlignment="1" applyProtection="1">
      <alignment horizontal="center" vertical="center" wrapText="1"/>
      <protection hidden="1"/>
    </xf>
    <xf numFmtId="0" fontId="0" fillId="0" borderId="9"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xf>
    <xf numFmtId="0" fontId="11" fillId="0" borderId="10" xfId="0" applyFont="1" applyBorder="1" applyAlignment="1">
      <alignment horizontal="center"/>
    </xf>
    <xf numFmtId="0" fontId="23" fillId="0" borderId="1" xfId="0" applyFont="1" applyBorder="1" applyAlignment="1">
      <alignment horizontal="lef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5" xfId="0" applyFont="1" applyBorder="1" applyAlignment="1">
      <alignment horizontal="center" vertical="center"/>
    </xf>
    <xf numFmtId="0" fontId="11" fillId="0" borderId="11" xfId="0" applyFont="1" applyBorder="1" applyAlignment="1">
      <alignment horizontal="center" vertical="center"/>
    </xf>
    <xf numFmtId="0" fontId="11" fillId="0" borderId="1" xfId="0" applyFont="1" applyBorder="1" applyAlignment="1">
      <alignment horizontal="center" vertical="center"/>
    </xf>
    <xf numFmtId="0" fontId="11" fillId="16" borderId="5" xfId="0" applyFont="1" applyFill="1" applyBorder="1" applyAlignment="1" applyProtection="1">
      <alignment horizontal="center" vertical="center" wrapText="1"/>
      <protection locked="0"/>
    </xf>
    <xf numFmtId="0" fontId="11" fillId="16" borderId="11" xfId="0" applyFont="1" applyFill="1" applyBorder="1" applyAlignment="1" applyProtection="1">
      <alignment horizontal="center" vertical="center" wrapText="1"/>
      <protection locked="0"/>
    </xf>
    <xf numFmtId="0" fontId="11" fillId="16" borderId="6" xfId="0" applyFont="1" applyFill="1" applyBorder="1" applyAlignment="1" applyProtection="1">
      <alignment horizontal="center" vertical="center" wrapText="1"/>
      <protection locked="0"/>
    </xf>
    <xf numFmtId="0" fontId="11" fillId="16" borderId="12" xfId="0" applyFont="1" applyFill="1" applyBorder="1" applyAlignment="1" applyProtection="1">
      <alignment horizontal="center" vertical="center" wrapText="1"/>
      <protection locked="0"/>
    </xf>
    <xf numFmtId="0" fontId="11" fillId="16" borderId="7" xfId="0" applyFont="1" applyFill="1" applyBorder="1" applyAlignment="1" applyProtection="1">
      <alignment horizontal="center" vertical="center" wrapText="1"/>
      <protection locked="0"/>
    </xf>
    <xf numFmtId="0" fontId="11" fillId="16" borderId="14" xfId="0" applyFont="1" applyFill="1" applyBorder="1" applyAlignment="1" applyProtection="1">
      <alignment horizontal="center" vertical="center" wrapText="1"/>
      <protection locked="0"/>
    </xf>
    <xf numFmtId="0" fontId="27" fillId="0" borderId="0" xfId="0" applyFont="1" applyFill="1" applyAlignment="1">
      <alignment horizontal="center" vertical="center" wrapText="1"/>
    </xf>
    <xf numFmtId="0" fontId="7" fillId="0" borderId="0" xfId="0" applyFont="1" applyFill="1" applyAlignment="1">
      <alignment horizontal="center"/>
    </xf>
    <xf numFmtId="0" fontId="15" fillId="0" borderId="0" xfId="0" applyFont="1" applyFill="1" applyAlignment="1">
      <alignment horizontal="center"/>
    </xf>
    <xf numFmtId="0" fontId="16" fillId="0" borderId="0" xfId="0" applyFont="1" applyFill="1" applyAlignment="1">
      <alignment horizontal="center" vertical="center"/>
    </xf>
    <xf numFmtId="0" fontId="29" fillId="0" borderId="0" xfId="0" applyFont="1" applyAlignment="1">
      <alignment horizontal="center"/>
    </xf>
    <xf numFmtId="0" fontId="17" fillId="15" borderId="5" xfId="0" applyFont="1" applyFill="1" applyBorder="1" applyAlignment="1">
      <alignment horizontal="center" vertical="center" wrapText="1"/>
    </xf>
    <xf numFmtId="0" fontId="17" fillId="15" borderId="11" xfId="0" applyFont="1" applyFill="1" applyBorder="1" applyAlignment="1">
      <alignment horizontal="center" vertical="center" wrapText="1"/>
    </xf>
    <xf numFmtId="0" fontId="0" fillId="0" borderId="1" xfId="0" applyBorder="1" applyAlignment="1">
      <alignment horizontal="left" vertical="center" wrapText="1"/>
    </xf>
    <xf numFmtId="0" fontId="19" fillId="5" borderId="1" xfId="0" applyFont="1" applyFill="1" applyBorder="1" applyAlignment="1">
      <alignment horizontal="center" vertical="center"/>
    </xf>
    <xf numFmtId="0" fontId="20" fillId="3" borderId="1" xfId="0" applyFont="1" applyFill="1" applyBorder="1" applyAlignment="1">
      <alignment horizontal="center" vertical="center"/>
    </xf>
    <xf numFmtId="0" fontId="19" fillId="5" borderId="9" xfId="0" applyFont="1" applyFill="1" applyBorder="1" applyAlignment="1">
      <alignment horizontal="center" vertical="center"/>
    </xf>
    <xf numFmtId="0" fontId="19" fillId="5" borderId="10" xfId="0" applyFont="1" applyFill="1" applyBorder="1" applyAlignment="1">
      <alignment horizontal="center" vertical="center"/>
    </xf>
    <xf numFmtId="0" fontId="19" fillId="5" borderId="8" xfId="0" applyFont="1" applyFill="1" applyBorder="1" applyAlignment="1">
      <alignment horizontal="center" vertical="center"/>
    </xf>
    <xf numFmtId="0" fontId="11" fillId="0" borderId="4" xfId="0" applyFont="1" applyBorder="1" applyAlignment="1">
      <alignment horizontal="center" vertical="center" wrapText="1"/>
    </xf>
    <xf numFmtId="0" fontId="11" fillId="0" borderId="10" xfId="0" applyFont="1" applyFill="1" applyBorder="1" applyAlignment="1">
      <alignment horizontal="center" vertical="center" wrapText="1"/>
    </xf>
    <xf numFmtId="0" fontId="0" fillId="0" borderId="1" xfId="0" applyBorder="1" applyAlignment="1">
      <alignment horizont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0" fillId="5" borderId="9" xfId="0" applyFont="1" applyFill="1" applyBorder="1" applyAlignment="1">
      <alignment horizontal="center" vertical="center"/>
    </xf>
    <xf numFmtId="0" fontId="10" fillId="5" borderId="10" xfId="0" applyFont="1" applyFill="1" applyBorder="1" applyAlignment="1">
      <alignment horizontal="center" vertical="center"/>
    </xf>
    <xf numFmtId="0" fontId="10" fillId="5" borderId="8" xfId="0" applyFont="1" applyFill="1" applyBorder="1" applyAlignment="1">
      <alignment horizontal="center" vertical="center"/>
    </xf>
    <xf numFmtId="0" fontId="32" fillId="5" borderId="9" xfId="0" applyFont="1" applyFill="1" applyBorder="1" applyAlignment="1">
      <alignment horizontal="center" vertical="center"/>
    </xf>
    <xf numFmtId="0" fontId="32" fillId="5" borderId="10" xfId="0" applyFont="1" applyFill="1" applyBorder="1" applyAlignment="1">
      <alignment horizontal="center" vertical="center"/>
    </xf>
    <xf numFmtId="0" fontId="32" fillId="5" borderId="8" xfId="0" applyFont="1" applyFill="1" applyBorder="1" applyAlignment="1">
      <alignment horizontal="center" vertical="center"/>
    </xf>
    <xf numFmtId="0" fontId="11" fillId="0" borderId="8" xfId="0" applyFont="1" applyBorder="1" applyAlignment="1">
      <alignment horizontal="center"/>
    </xf>
    <xf numFmtId="0" fontId="17" fillId="15" borderId="3" xfId="0" applyFont="1" applyFill="1" applyBorder="1" applyAlignment="1">
      <alignment horizontal="center" vertical="center" wrapText="1"/>
    </xf>
    <xf numFmtId="0" fontId="17" fillId="15" borderId="2"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4"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15" xfId="0" applyFont="1" applyFill="1" applyBorder="1" applyAlignment="1">
      <alignment horizontal="center" vertical="center"/>
    </xf>
    <xf numFmtId="0" fontId="19" fillId="5" borderId="11"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13" xfId="0" applyFont="1" applyFill="1" applyBorder="1" applyAlignment="1">
      <alignment horizontal="center" vertical="center"/>
    </xf>
    <xf numFmtId="0" fontId="19" fillId="5" borderId="14" xfId="0" applyFont="1" applyFill="1" applyBorder="1" applyAlignment="1">
      <alignment horizontal="center" vertical="center"/>
    </xf>
    <xf numFmtId="0" fontId="31" fillId="15" borderId="3" xfId="0" applyFont="1" applyFill="1" applyBorder="1" applyAlignment="1">
      <alignment horizontal="center" vertical="center" wrapText="1"/>
    </xf>
    <xf numFmtId="0" fontId="31" fillId="15" borderId="2" xfId="0" applyFont="1" applyFill="1" applyBorder="1" applyAlignment="1">
      <alignment horizontal="center" vertical="center" wrapText="1"/>
    </xf>
    <xf numFmtId="0" fontId="3" fillId="16" borderId="3" xfId="0" applyFont="1" applyFill="1" applyBorder="1" applyAlignment="1" applyProtection="1">
      <alignment horizontal="center" vertical="center" wrapText="1"/>
      <protection locked="0"/>
    </xf>
    <xf numFmtId="0" fontId="3" fillId="16" borderId="2" xfId="0" applyFont="1" applyFill="1" applyBorder="1" applyAlignment="1" applyProtection="1">
      <alignment horizontal="center" vertical="center" wrapText="1"/>
      <protection locked="0"/>
    </xf>
    <xf numFmtId="0" fontId="11" fillId="0" borderId="9" xfId="0" applyFont="1" applyBorder="1" applyAlignment="1">
      <alignment horizontal="center" vertical="center" wrapText="1"/>
    </xf>
    <xf numFmtId="0" fontId="11" fillId="0" borderId="8" xfId="0" applyFont="1" applyBorder="1" applyAlignment="1">
      <alignment horizontal="center" vertical="center" wrapText="1"/>
    </xf>
    <xf numFmtId="0" fontId="3"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3" fillId="16" borderId="9" xfId="0" applyFont="1" applyFill="1" applyBorder="1" applyAlignment="1" applyProtection="1">
      <alignment horizontal="center" vertical="center" wrapText="1"/>
      <protection locked="0"/>
    </xf>
    <xf numFmtId="0" fontId="3" fillId="16" borderId="8" xfId="0" applyFont="1" applyFill="1" applyBorder="1" applyAlignment="1" applyProtection="1">
      <alignment horizontal="center" vertical="center" wrapText="1"/>
      <protection locked="0"/>
    </xf>
    <xf numFmtId="0" fontId="24" fillId="5" borderId="3" xfId="0" applyFont="1" applyFill="1" applyBorder="1" applyAlignment="1" applyProtection="1">
      <alignment horizontal="center" vertical="center"/>
      <protection hidden="1"/>
    </xf>
    <xf numFmtId="0" fontId="24" fillId="5" borderId="2" xfId="0" applyFont="1" applyFill="1" applyBorder="1" applyAlignment="1" applyProtection="1">
      <alignment horizontal="center" vertical="center"/>
      <protection hidden="1"/>
    </xf>
    <xf numFmtId="0" fontId="12" fillId="4" borderId="3"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31" fillId="15" borderId="5" xfId="0" applyFont="1" applyFill="1" applyBorder="1" applyAlignment="1">
      <alignment horizontal="center" vertical="center" wrapText="1"/>
    </xf>
    <xf numFmtId="0" fontId="31" fillId="15" borderId="11" xfId="0" applyFont="1" applyFill="1" applyBorder="1" applyAlignment="1">
      <alignment horizontal="center" vertical="center" wrapText="1"/>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11" fillId="0" borderId="1" xfId="0" applyFont="1" applyBorder="1" applyAlignment="1">
      <alignment horizontal="left" vertical="center"/>
    </xf>
    <xf numFmtId="0" fontId="11" fillId="0" borderId="10" xfId="0" applyFont="1" applyBorder="1" applyAlignment="1">
      <alignment horizontal="center" vertical="center"/>
    </xf>
    <xf numFmtId="0" fontId="0" fillId="5" borderId="3" xfId="0" applyFill="1" applyBorder="1" applyAlignment="1" applyProtection="1">
      <alignment horizontal="center" vertical="center" wrapText="1"/>
      <protection hidden="1"/>
    </xf>
    <xf numFmtId="0" fontId="0" fillId="5" borderId="4" xfId="0" applyFill="1" applyBorder="1" applyAlignment="1" applyProtection="1">
      <alignment horizontal="center" vertical="center" wrapText="1"/>
      <protection hidden="1"/>
    </xf>
    <xf numFmtId="0" fontId="0" fillId="5" borderId="2" xfId="0" applyFill="1" applyBorder="1" applyAlignment="1" applyProtection="1">
      <alignment horizontal="center" vertical="center" wrapText="1"/>
      <protection hidden="1"/>
    </xf>
    <xf numFmtId="0" fontId="3" fillId="5" borderId="3" xfId="0" applyFont="1" applyFill="1" applyBorder="1" applyAlignment="1" applyProtection="1">
      <alignment horizontal="center" vertical="center"/>
      <protection hidden="1"/>
    </xf>
    <xf numFmtId="0" fontId="3" fillId="5" borderId="4" xfId="0" applyFont="1" applyFill="1" applyBorder="1" applyAlignment="1" applyProtection="1">
      <alignment horizontal="center" vertical="center"/>
      <protection hidden="1"/>
    </xf>
    <xf numFmtId="0" fontId="3" fillId="5" borderId="2" xfId="0" applyFont="1" applyFill="1" applyBorder="1" applyAlignment="1" applyProtection="1">
      <alignment horizontal="center" vertical="center"/>
      <protection hidden="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16" borderId="5" xfId="0" applyFill="1" applyBorder="1" applyAlignment="1" applyProtection="1">
      <alignment horizontal="center" vertical="center" wrapText="1"/>
      <protection locked="0"/>
    </xf>
    <xf numFmtId="0" fontId="0" fillId="16" borderId="11" xfId="0" applyFill="1" applyBorder="1" applyAlignment="1" applyProtection="1">
      <alignment horizontal="center" vertical="center" wrapText="1"/>
      <protection locked="0"/>
    </xf>
    <xf numFmtId="0" fontId="0" fillId="16" borderId="6" xfId="0" applyFill="1" applyBorder="1" applyAlignment="1" applyProtection="1">
      <alignment horizontal="center" vertical="center" wrapText="1"/>
      <protection locked="0"/>
    </xf>
    <xf numFmtId="0" fontId="0" fillId="16" borderId="12" xfId="0" applyFill="1" applyBorder="1" applyAlignment="1" applyProtection="1">
      <alignment horizontal="center" vertical="center" wrapText="1"/>
      <protection locked="0"/>
    </xf>
    <xf numFmtId="0" fontId="0" fillId="16" borderId="7" xfId="0" applyFill="1" applyBorder="1" applyAlignment="1" applyProtection="1">
      <alignment horizontal="center" vertical="center" wrapText="1"/>
      <protection locked="0"/>
    </xf>
    <xf numFmtId="0" fontId="0" fillId="16" borderId="14" xfId="0" applyFill="1" applyBorder="1" applyAlignment="1" applyProtection="1">
      <alignment horizontal="center" vertical="center" wrapText="1"/>
      <protection locked="0"/>
    </xf>
    <xf numFmtId="0" fontId="25" fillId="16" borderId="9" xfId="0" applyFont="1" applyFill="1" applyBorder="1" applyAlignment="1" applyProtection="1">
      <alignment horizontal="center" vertical="center"/>
      <protection locked="0"/>
    </xf>
    <xf numFmtId="0" fontId="25" fillId="16" borderId="8" xfId="0" applyFont="1" applyFill="1" applyBorder="1" applyAlignment="1" applyProtection="1">
      <alignment horizontal="center" vertical="center"/>
      <protection locked="0"/>
    </xf>
    <xf numFmtId="0" fontId="24" fillId="16" borderId="9" xfId="0" applyFont="1" applyFill="1" applyBorder="1" applyAlignment="1" applyProtection="1">
      <alignment horizontal="center" vertical="center"/>
      <protection locked="0"/>
    </xf>
    <xf numFmtId="0" fontId="24" fillId="16" borderId="8" xfId="0" applyFont="1" applyFill="1" applyBorder="1" applyAlignment="1" applyProtection="1">
      <alignment horizontal="center" vertical="center"/>
      <protection locked="0"/>
    </xf>
    <xf numFmtId="0" fontId="9" fillId="5" borderId="9" xfId="0" applyFont="1" applyFill="1" applyBorder="1" applyAlignment="1">
      <alignment horizontal="center" vertical="center"/>
    </xf>
    <xf numFmtId="0" fontId="9" fillId="5" borderId="10" xfId="0" applyFont="1" applyFill="1" applyBorder="1" applyAlignment="1">
      <alignment horizontal="center" vertical="center"/>
    </xf>
    <xf numFmtId="0" fontId="9" fillId="5" borderId="8" xfId="0" applyFont="1" applyFill="1" applyBorder="1" applyAlignment="1">
      <alignment horizontal="center" vertical="center"/>
    </xf>
    <xf numFmtId="0" fontId="10" fillId="5" borderId="9" xfId="0" applyFont="1" applyFill="1" applyBorder="1" applyAlignment="1">
      <alignment horizontal="center" vertical="center" wrapText="1"/>
    </xf>
    <xf numFmtId="0" fontId="31" fillId="15" borderId="10" xfId="0" applyFont="1" applyFill="1" applyBorder="1" applyAlignment="1">
      <alignment horizontal="center" vertical="center" wrapText="1"/>
    </xf>
    <xf numFmtId="0" fontId="0" fillId="16" borderId="10" xfId="0" applyFill="1" applyBorder="1" applyAlignment="1" applyProtection="1">
      <alignment horizontal="center" vertical="center"/>
      <protection locked="0"/>
    </xf>
    <xf numFmtId="0" fontId="0" fillId="0" borderId="3" xfId="0" applyBorder="1" applyAlignment="1">
      <alignment horizontal="center" vertical="center"/>
    </xf>
    <xf numFmtId="0" fontId="20" fillId="0" borderId="9" xfId="0" applyFont="1" applyFill="1" applyBorder="1" applyAlignment="1">
      <alignment horizontal="center" vertical="center"/>
    </xf>
    <xf numFmtId="0" fontId="20" fillId="0" borderId="8" xfId="0" applyFont="1" applyFill="1" applyBorder="1" applyAlignment="1">
      <alignment horizontal="center" vertical="center"/>
    </xf>
    <xf numFmtId="0" fontId="11" fillId="5" borderId="5" xfId="0" applyFont="1" applyFill="1" applyBorder="1" applyAlignment="1">
      <alignment horizontal="left" vertical="center"/>
    </xf>
    <xf numFmtId="0" fontId="11" fillId="5" borderId="15" xfId="0" applyFont="1" applyFill="1" applyBorder="1" applyAlignment="1">
      <alignment horizontal="left" vertical="center"/>
    </xf>
    <xf numFmtId="0" fontId="11" fillId="5" borderId="11" xfId="0" applyFont="1" applyFill="1" applyBorder="1" applyAlignment="1">
      <alignment horizontal="left" vertical="center"/>
    </xf>
    <xf numFmtId="0" fontId="11" fillId="5" borderId="7" xfId="0" applyFont="1" applyFill="1" applyBorder="1" applyAlignment="1">
      <alignment horizontal="left" vertical="center"/>
    </xf>
    <xf numFmtId="0" fontId="11" fillId="5" borderId="13" xfId="0" applyFont="1" applyFill="1" applyBorder="1" applyAlignment="1">
      <alignment horizontal="left" vertical="center"/>
    </xf>
    <xf numFmtId="0" fontId="11" fillId="5" borderId="14" xfId="0" applyFont="1" applyFill="1" applyBorder="1" applyAlignment="1">
      <alignment horizontal="left" vertical="center"/>
    </xf>
    <xf numFmtId="0" fontId="0" fillId="5" borderId="3" xfId="0" applyFill="1" applyBorder="1" applyAlignment="1" applyProtection="1">
      <alignment horizontal="center" vertical="center"/>
      <protection hidden="1"/>
    </xf>
    <xf numFmtId="0" fontId="0" fillId="5" borderId="2" xfId="0" applyFill="1" applyBorder="1" applyAlignment="1" applyProtection="1">
      <alignment horizontal="center" vertical="center"/>
      <protection hidden="1"/>
    </xf>
    <xf numFmtId="0" fontId="11" fillId="5" borderId="1" xfId="0" applyFont="1" applyFill="1" applyBorder="1" applyAlignment="1">
      <alignment horizontal="left" vertical="center"/>
    </xf>
    <xf numFmtId="0" fontId="11" fillId="5" borderId="9"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11" fillId="5" borderId="8" xfId="0" applyFont="1" applyFill="1" applyBorder="1" applyAlignment="1">
      <alignment horizontal="left" vertical="center" wrapText="1"/>
    </xf>
    <xf numFmtId="0" fontId="3" fillId="0" borderId="1" xfId="0" applyFont="1" applyBorder="1" applyAlignment="1">
      <alignment horizontal="left" vertical="center" wrapText="1"/>
    </xf>
    <xf numFmtId="0" fontId="0" fillId="0" borderId="1" xfId="0" applyFill="1" applyBorder="1" applyAlignment="1">
      <alignment horizontal="center" vertical="center"/>
    </xf>
    <xf numFmtId="0" fontId="6" fillId="3" borderId="7"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5" fillId="13" borderId="13" xfId="0" applyFont="1" applyFill="1" applyBorder="1" applyAlignment="1">
      <alignment horizontal="center" vertical="center" wrapText="1"/>
    </xf>
    <xf numFmtId="0" fontId="5" fillId="13" borderId="14" xfId="0" applyFont="1" applyFill="1" applyBorder="1" applyAlignment="1">
      <alignment horizontal="center" vertical="center" wrapText="1"/>
    </xf>
    <xf numFmtId="0" fontId="5" fillId="13" borderId="7" xfId="0" applyFont="1" applyFill="1" applyBorder="1" applyAlignment="1">
      <alignment horizontal="center" vertical="center" wrapText="1"/>
    </xf>
    <xf numFmtId="0" fontId="3" fillId="14" borderId="9" xfId="0" applyFont="1" applyFill="1" applyBorder="1" applyAlignment="1">
      <alignment horizontal="center" vertical="center" wrapText="1"/>
    </xf>
    <xf numFmtId="0" fontId="3" fillId="14" borderId="10" xfId="0" applyFont="1" applyFill="1" applyBorder="1" applyAlignment="1">
      <alignment horizontal="center" vertical="center" wrapText="1"/>
    </xf>
    <xf numFmtId="0" fontId="3" fillId="14" borderId="8" xfId="0" applyFont="1" applyFill="1" applyBorder="1" applyAlignment="1">
      <alignment horizontal="center" vertical="center" wrapText="1"/>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8" xfId="0" applyFont="1" applyFill="1" applyBorder="1" applyAlignment="1">
      <alignment horizontal="center" vertical="center"/>
    </xf>
    <xf numFmtId="0" fontId="4" fillId="10" borderId="1" xfId="0" applyFont="1" applyFill="1" applyBorder="1" applyAlignment="1">
      <alignment horizontal="center" vertical="center"/>
    </xf>
    <xf numFmtId="0" fontId="3" fillId="12" borderId="9" xfId="0" applyFont="1" applyFill="1" applyBorder="1" applyAlignment="1">
      <alignment horizontal="center" vertical="center" wrapText="1"/>
    </xf>
    <xf numFmtId="0" fontId="3" fillId="12" borderId="10" xfId="0" applyFont="1" applyFill="1" applyBorder="1" applyAlignment="1">
      <alignment horizontal="center" vertical="center" wrapText="1"/>
    </xf>
    <xf numFmtId="0" fontId="3" fillId="12" borderId="8" xfId="0" applyFont="1" applyFill="1" applyBorder="1" applyAlignment="1">
      <alignment horizontal="center" vertical="center" wrapText="1"/>
    </xf>
    <xf numFmtId="0" fontId="3" fillId="7" borderId="9" xfId="0" applyFont="1" applyFill="1" applyBorder="1" applyAlignment="1">
      <alignment horizontal="center" vertical="center"/>
    </xf>
    <xf numFmtId="0" fontId="0" fillId="7" borderId="10" xfId="0" applyFill="1" applyBorder="1" applyAlignment="1">
      <alignment horizontal="center" vertical="center"/>
    </xf>
    <xf numFmtId="0" fontId="0" fillId="7" borderId="8" xfId="0" applyFill="1" applyBorder="1" applyAlignment="1">
      <alignment horizontal="center" vertical="center"/>
    </xf>
    <xf numFmtId="0" fontId="3" fillId="12"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0" fillId="7" borderId="9" xfId="0" applyFill="1" applyBorder="1" applyAlignment="1">
      <alignment horizontal="center" vertical="top" wrapText="1"/>
    </xf>
    <xf numFmtId="0" fontId="0" fillId="7" borderId="8" xfId="0" applyFill="1" applyBorder="1" applyAlignment="1">
      <alignment horizontal="center" vertical="top" wrapText="1"/>
    </xf>
    <xf numFmtId="0" fontId="0" fillId="7" borderId="1" xfId="0" applyFill="1" applyBorder="1" applyAlignment="1">
      <alignment horizontal="center" vertical="top" wrapText="1"/>
    </xf>
    <xf numFmtId="0" fontId="8" fillId="7" borderId="1" xfId="0" applyFont="1" applyFill="1" applyBorder="1" applyAlignment="1">
      <alignment horizontal="center" vertical="center" wrapText="1"/>
    </xf>
    <xf numFmtId="0" fontId="14" fillId="7" borderId="9" xfId="0" applyFont="1" applyFill="1" applyBorder="1" applyAlignment="1">
      <alignment horizontal="center" vertical="center" wrapText="1"/>
    </xf>
    <xf numFmtId="0" fontId="14" fillId="7" borderId="10"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0" fillId="7" borderId="7" xfId="0" applyFill="1" applyBorder="1" applyAlignment="1">
      <alignment horizontal="center" vertical="center" wrapText="1"/>
    </xf>
    <xf numFmtId="0" fontId="0" fillId="7" borderId="13" xfId="0" applyFill="1" applyBorder="1" applyAlignment="1">
      <alignment horizontal="center" vertical="center" wrapText="1"/>
    </xf>
    <xf numFmtId="0" fontId="5" fillId="13" borderId="1" xfId="0" applyFont="1" applyFill="1" applyBorder="1" applyAlignment="1">
      <alignment horizontal="center" vertical="center" wrapText="1"/>
    </xf>
    <xf numFmtId="0" fontId="6" fillId="11" borderId="0" xfId="0" applyFont="1" applyFill="1" applyAlignment="1">
      <alignment horizontal="center"/>
    </xf>
    <xf numFmtId="0" fontId="4" fillId="4" borderId="13" xfId="0" applyFont="1" applyFill="1" applyBorder="1" applyAlignment="1">
      <alignment horizontal="center"/>
    </xf>
    <xf numFmtId="0" fontId="0" fillId="7" borderId="1" xfId="0" applyFill="1" applyBorder="1" applyAlignment="1">
      <alignment horizontal="center" vertical="center" wrapText="1"/>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8" xfId="0" applyFill="1" applyBorder="1" applyAlignment="1">
      <alignment horizontal="center" vertical="center"/>
    </xf>
    <xf numFmtId="0" fontId="0" fillId="7" borderId="9" xfId="0" applyFill="1" applyBorder="1" applyAlignment="1">
      <alignment vertical="center" wrapText="1"/>
    </xf>
    <xf numFmtId="0" fontId="0" fillId="7" borderId="8" xfId="0" applyFill="1" applyBorder="1" applyAlignment="1">
      <alignment vertical="center" wrapText="1"/>
    </xf>
    <xf numFmtId="0" fontId="9" fillId="7" borderId="1" xfId="0" applyFont="1" applyFill="1" applyBorder="1" applyAlignment="1">
      <alignment vertical="center" wrapText="1"/>
    </xf>
    <xf numFmtId="0" fontId="6" fillId="12" borderId="0" xfId="0" applyFont="1" applyFill="1" applyAlignment="1">
      <alignment horizontal="center"/>
    </xf>
    <xf numFmtId="0" fontId="0" fillId="7" borderId="14" xfId="0" applyFill="1" applyBorder="1" applyAlignment="1">
      <alignment horizontal="center" vertical="center" wrapText="1"/>
    </xf>
    <xf numFmtId="0" fontId="6" fillId="9" borderId="0" xfId="0" applyFont="1" applyFill="1" applyAlignment="1">
      <alignment horizontal="center"/>
    </xf>
    <xf numFmtId="0" fontId="9" fillId="7" borderId="1" xfId="0" applyFont="1" applyFill="1" applyBorder="1" applyAlignment="1">
      <alignment horizontal="center" vertical="center"/>
    </xf>
    <xf numFmtId="0" fontId="9" fillId="7" borderId="9" xfId="0" applyFont="1" applyFill="1" applyBorder="1" applyAlignment="1">
      <alignment horizontal="center" vertical="center"/>
    </xf>
    <xf numFmtId="0" fontId="9" fillId="7" borderId="10" xfId="0" applyFont="1" applyFill="1" applyBorder="1" applyAlignment="1">
      <alignment horizontal="center" vertical="center"/>
    </xf>
    <xf numFmtId="0" fontId="9" fillId="7" borderId="8" xfId="0" applyFont="1" applyFill="1" applyBorder="1" applyAlignment="1">
      <alignment horizontal="center" vertical="center"/>
    </xf>
    <xf numFmtId="0" fontId="9" fillId="7" borderId="9"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0" fillId="7" borderId="1" xfId="0" applyFill="1" applyBorder="1" applyAlignment="1">
      <alignment horizontal="center" wrapText="1"/>
    </xf>
  </cellXfs>
  <cellStyles count="3">
    <cellStyle name="Normal" xfId="0" builtinId="0"/>
    <cellStyle name="Normal 2" xfId="1"/>
    <cellStyle name="Normal 3" xfId="2"/>
  </cellStyles>
  <dxfs count="0"/>
  <tableStyles count="0" defaultTableStyle="TableStyleMedium9" defaultPivotStyle="PivotStyleLight16"/>
  <colors>
    <mruColors>
      <color rgb="FFFFFFCC"/>
      <color rgb="FFD8E3BE"/>
      <color rgb="FF336600"/>
      <color rgb="FFCCFFCC"/>
      <color rgb="FF002E00"/>
      <color rgb="FF0000CC"/>
      <color rgb="FF0000FF"/>
      <color rgb="FFFFCC66"/>
      <color rgb="FFFFCC00"/>
      <color rgb="FFFB9B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42861</xdr:colOff>
      <xdr:row>6</xdr:row>
      <xdr:rowOff>152400</xdr:rowOff>
    </xdr:from>
    <xdr:to>
      <xdr:col>11</xdr:col>
      <xdr:colOff>2225548</xdr:colOff>
      <xdr:row>6</xdr:row>
      <xdr:rowOff>152400</xdr:rowOff>
    </xdr:to>
    <xdr:cxnSp macro="">
      <xdr:nvCxnSpPr>
        <xdr:cNvPr id="2" name="10 Conector recto">
          <a:extLst>
            <a:ext uri="{FF2B5EF4-FFF2-40B4-BE49-F238E27FC236}">
              <a16:creationId xmlns:a16="http://schemas.microsoft.com/office/drawing/2014/main" xmlns="" id="{00000000-0008-0000-0000-000002000000}"/>
            </a:ext>
          </a:extLst>
        </xdr:cNvPr>
        <xdr:cNvCxnSpPr/>
      </xdr:nvCxnSpPr>
      <xdr:spPr>
        <a:xfrm flipV="1">
          <a:off x="280986" y="1259681"/>
          <a:ext cx="11160000" cy="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xdr:col>
      <xdr:colOff>32905</xdr:colOff>
      <xdr:row>8</xdr:row>
      <xdr:rowOff>285750</xdr:rowOff>
    </xdr:from>
    <xdr:to>
      <xdr:col>11</xdr:col>
      <xdr:colOff>2266950</xdr:colOff>
      <xdr:row>8</xdr:row>
      <xdr:rowOff>285750</xdr:rowOff>
    </xdr:to>
    <xdr:cxnSp macro="">
      <xdr:nvCxnSpPr>
        <xdr:cNvPr id="3" name="5 Conector recto">
          <a:extLst>
            <a:ext uri="{FF2B5EF4-FFF2-40B4-BE49-F238E27FC236}">
              <a16:creationId xmlns:a16="http://schemas.microsoft.com/office/drawing/2014/main" xmlns="" id="{00000000-0008-0000-0000-000003000000}"/>
            </a:ext>
          </a:extLst>
        </xdr:cNvPr>
        <xdr:cNvCxnSpPr/>
      </xdr:nvCxnSpPr>
      <xdr:spPr>
        <a:xfrm>
          <a:off x="271030" y="1771650"/>
          <a:ext cx="11216120" cy="0"/>
        </a:xfrm>
        <a:prstGeom prst="line">
          <a:avLst/>
        </a:prstGeom>
      </xdr:spPr>
      <xdr:style>
        <a:lnRef idx="3">
          <a:schemeClr val="accent3"/>
        </a:lnRef>
        <a:fillRef idx="0">
          <a:schemeClr val="accent3"/>
        </a:fillRef>
        <a:effectRef idx="2">
          <a:schemeClr val="accent3"/>
        </a:effectRef>
        <a:fontRef idx="minor">
          <a:schemeClr val="tx1"/>
        </a:fontRef>
      </xdr:style>
    </xdr:cxnSp>
    <xdr:clientData/>
  </xdr:twoCellAnchor>
  <xdr:oneCellAnchor>
    <xdr:from>
      <xdr:col>6</xdr:col>
      <xdr:colOff>562770</xdr:colOff>
      <xdr:row>4</xdr:row>
      <xdr:rowOff>40227</xdr:rowOff>
    </xdr:from>
    <xdr:ext cx="1323974" cy="351885"/>
    <xdr:sp macro="" textlink="">
      <xdr:nvSpPr>
        <xdr:cNvPr id="5" name="7 Rectángulo">
          <a:extLst>
            <a:ext uri="{FF2B5EF4-FFF2-40B4-BE49-F238E27FC236}">
              <a16:creationId xmlns:a16="http://schemas.microsoft.com/office/drawing/2014/main" xmlns="" id="{00000000-0008-0000-0000-000005000000}"/>
            </a:ext>
          </a:extLst>
        </xdr:cNvPr>
        <xdr:cNvSpPr/>
      </xdr:nvSpPr>
      <xdr:spPr>
        <a:xfrm>
          <a:off x="7014370" y="802227"/>
          <a:ext cx="1323974" cy="351885"/>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s-ES" sz="16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ESDEPED</a:t>
          </a:r>
          <a:r>
            <a:rPr lang="es-ES" sz="16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 </a:t>
          </a:r>
          <a:endParaRPr lang="es-ES" sz="16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twoCellAnchor editAs="oneCell">
    <xdr:from>
      <xdr:col>1</xdr:col>
      <xdr:colOff>142875</xdr:colOff>
      <xdr:row>0</xdr:row>
      <xdr:rowOff>142876</xdr:rowOff>
    </xdr:from>
    <xdr:to>
      <xdr:col>2</xdr:col>
      <xdr:colOff>1178719</xdr:colOff>
      <xdr:row>6</xdr:row>
      <xdr:rowOff>23813</xdr:rowOff>
    </xdr:to>
    <xdr:pic>
      <xdr:nvPicPr>
        <xdr:cNvPr id="7" name="15 Imagen">
          <a:extLst>
            <a:ext uri="{FF2B5EF4-FFF2-40B4-BE49-F238E27FC236}">
              <a16:creationId xmlns:a16="http://schemas.microsoft.com/office/drawing/2014/main" xmlns=""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42876"/>
          <a:ext cx="1404938" cy="9882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Users\UNIVER~1.DPD\AppData\Local\Temp\Rar$DI02.918\Recepci&#243;n%20de%20exped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7">
          <cell r="K7" t="str">
            <v>Instituto de investigaciones cientificas</v>
          </cell>
        </row>
        <row r="8">
          <cell r="K8" t="str">
            <v>Facultad de trabajo social</v>
          </cell>
        </row>
        <row r="9">
          <cell r="K9" t="str">
            <v>Facultad de Ciencias Quimicas G.P</v>
          </cell>
        </row>
        <row r="10">
          <cell r="K10" t="str">
            <v>Colegio de ciencias y humanidades</v>
          </cell>
        </row>
        <row r="11">
          <cell r="K11" t="str">
            <v>DPDA</v>
          </cell>
        </row>
        <row r="12">
          <cell r="K12" t="str">
            <v>Facultad de enfermeria y obstetricia</v>
          </cell>
        </row>
        <row r="13">
          <cell r="K13" t="str">
            <v>Facultad de ciencias biológicas</v>
          </cell>
        </row>
        <row r="15">
          <cell r="K15" t="str">
            <v>Facultad de Ciencias Quimicas G.P</v>
          </cell>
        </row>
        <row r="16">
          <cell r="K16" t="str">
            <v>facultad de medicina y nutricion Dgo</v>
          </cell>
        </row>
        <row r="17">
          <cell r="K17" t="str">
            <v>Escuela de matemáticas</v>
          </cell>
        </row>
        <row r="18">
          <cell r="K18" t="str">
            <v>Facultad de ciencias quimicas durango</v>
          </cell>
        </row>
        <row r="19">
          <cell r="K19" t="str">
            <v>facultad de medicina y nutricion Dgo</v>
          </cell>
        </row>
        <row r="20">
          <cell r="K20" t="str">
            <v>Facultad de economia, contaduria y administración</v>
          </cell>
        </row>
        <row r="21">
          <cell r="K21" t="str">
            <v>Instituto de ciencias sociales</v>
          </cell>
        </row>
        <row r="22">
          <cell r="K22" t="str">
            <v>facultad de medicina y nutricion Dgo</v>
          </cell>
        </row>
        <row r="23">
          <cell r="K23" t="str">
            <v>Facultad de ciencias biológicas</v>
          </cell>
        </row>
        <row r="24">
          <cell r="K24" t="str">
            <v>Instituto de silvicultura e indistria de la madera</v>
          </cell>
        </row>
        <row r="25">
          <cell r="K25" t="str">
            <v>facultad de medicina y nutricion Dgo</v>
          </cell>
        </row>
        <row r="26">
          <cell r="K26" t="str">
            <v xml:space="preserve">Escuela preparatoria diurna </v>
          </cell>
        </row>
        <row r="27">
          <cell r="K27" t="str">
            <v>Facultad de ciencias quimicas durango</v>
          </cell>
        </row>
        <row r="28">
          <cell r="K28" t="str">
            <v>Facultad de derecho y ciencias politicas</v>
          </cell>
        </row>
        <row r="29">
          <cell r="K29" t="str">
            <v>Facultad de odontologia</v>
          </cell>
        </row>
        <row r="30">
          <cell r="K30" t="str">
            <v>facultad de medicina y nutricion Dgo</v>
          </cell>
        </row>
        <row r="31">
          <cell r="K31" t="str">
            <v>Facultad de derecho y ciencias politicas</v>
          </cell>
        </row>
        <row r="33">
          <cell r="K33" t="str">
            <v>facultad de medicina y nutricion Dgo</v>
          </cell>
        </row>
        <row r="34">
          <cell r="K34" t="str">
            <v>Facultad de Ciencias Quimicas G.P</v>
          </cell>
        </row>
        <row r="35">
          <cell r="K35" t="str">
            <v>Facultad de medicina campus gomez palacio</v>
          </cell>
        </row>
        <row r="36">
          <cell r="K36" t="str">
            <v>Facultad de economia, contaduria y administración</v>
          </cell>
        </row>
        <row r="37">
          <cell r="K37" t="str">
            <v>facultad de medicina y nutricion Dgo</v>
          </cell>
        </row>
        <row r="38">
          <cell r="K38" t="str">
            <v>Facultad de medicina veterinaria y zootecnia</v>
          </cell>
        </row>
        <row r="39">
          <cell r="K39" t="str">
            <v>Facultad de economia, contaduria y administración</v>
          </cell>
        </row>
        <row r="40">
          <cell r="K40" t="str">
            <v>Facultad de ciencias biológicas</v>
          </cell>
        </row>
        <row r="41">
          <cell r="K41" t="str">
            <v>Facultad de medicina campus gomez palacio</v>
          </cell>
        </row>
        <row r="42">
          <cell r="K42" t="str">
            <v>Facultad de enfermeria y obstetricia</v>
          </cell>
        </row>
        <row r="43">
          <cell r="K43" t="str">
            <v>Facultad de medicina veterinaria y zootecnia</v>
          </cell>
        </row>
        <row r="44">
          <cell r="K44" t="str">
            <v>Facultad de ciencias quimicas durango</v>
          </cell>
        </row>
        <row r="45">
          <cell r="K45" t="str">
            <v>Facultad de ciencias forestales</v>
          </cell>
        </row>
        <row r="46">
          <cell r="K46" t="str">
            <v>Facultad de ingenieria ciencias y arquitectura</v>
          </cell>
        </row>
        <row r="47">
          <cell r="K47" t="str">
            <v>Facultad de ciencias forestales</v>
          </cell>
        </row>
        <row r="48">
          <cell r="K48" t="str">
            <v>DPDA</v>
          </cell>
        </row>
        <row r="49">
          <cell r="K49" t="str">
            <v>Facultad de ciencias quimicas durango</v>
          </cell>
        </row>
        <row r="50">
          <cell r="K50" t="str">
            <v>Facultad de ciencias forestales</v>
          </cell>
        </row>
        <row r="51">
          <cell r="K51" t="str">
            <v>Facultad de ciencias forestales</v>
          </cell>
        </row>
        <row r="52">
          <cell r="K52" t="str">
            <v>Facultad de economia, contaduria y administración</v>
          </cell>
        </row>
        <row r="53">
          <cell r="K53" t="str">
            <v>Facultad de ciencias quimicas durango</v>
          </cell>
        </row>
        <row r="54">
          <cell r="K54" t="str">
            <v>Facultad de Ciencias Quimicas G.P</v>
          </cell>
        </row>
        <row r="55">
          <cell r="K55" t="str">
            <v>Facultad de medicina campus gomez palacio</v>
          </cell>
        </row>
        <row r="56">
          <cell r="K56" t="str">
            <v>Facultad de enfermeria y obstetricia</v>
          </cell>
        </row>
        <row r="57">
          <cell r="K57" t="str">
            <v>Instituto de investigaciones cientificas</v>
          </cell>
        </row>
        <row r="58">
          <cell r="K58" t="str">
            <v>Facultad de ciencias biológicas</v>
          </cell>
        </row>
        <row r="59">
          <cell r="K59" t="str">
            <v>Facultad de agricultura y zootecnia</v>
          </cell>
        </row>
        <row r="60">
          <cell r="K60" t="str">
            <v>Facultad de medicina veterinaria y zootecnia</v>
          </cell>
        </row>
        <row r="61">
          <cell r="K61" t="str">
            <v>Facultad de agricultura y zootecnia</v>
          </cell>
        </row>
        <row r="62">
          <cell r="K62" t="str">
            <v>Facultad de medicina campus gomez palacio</v>
          </cell>
        </row>
        <row r="63">
          <cell r="K63" t="str">
            <v>Instituto de ciencias sociales</v>
          </cell>
        </row>
        <row r="64">
          <cell r="K64" t="str">
            <v>Facultad de ciencias biológicas</v>
          </cell>
        </row>
        <row r="65">
          <cell r="K65" t="str">
            <v>Facultad de agricultura y zootecnia</v>
          </cell>
        </row>
        <row r="66">
          <cell r="K66" t="str">
            <v>Facultad de Ciencias Quimicas G.P</v>
          </cell>
        </row>
        <row r="67">
          <cell r="K67" t="str">
            <v xml:space="preserve">Escuela preparatoria diurna </v>
          </cell>
        </row>
        <row r="68">
          <cell r="K68" t="str">
            <v>Facultad de economia, contaduria y administración</v>
          </cell>
        </row>
        <row r="69">
          <cell r="K69" t="str">
            <v>Escuela superior de musica</v>
          </cell>
        </row>
        <row r="70">
          <cell r="K70" t="str">
            <v>Facultad de ciencias forestales</v>
          </cell>
        </row>
        <row r="71">
          <cell r="K71" t="str">
            <v>Facultad de ciencias quimicas durango</v>
          </cell>
        </row>
        <row r="72">
          <cell r="K72" t="str">
            <v>Facultad de medicina campus gomez palacio</v>
          </cell>
        </row>
        <row r="73">
          <cell r="K73" t="str">
            <v>Facultad de economia, contaduria y administración</v>
          </cell>
        </row>
        <row r="74">
          <cell r="K74" t="str">
            <v>Facultad de medicina campus gomez palacio</v>
          </cell>
        </row>
        <row r="75">
          <cell r="K75" t="str">
            <v>Escuela de psicologia y terapia de la comunicación humana</v>
          </cell>
        </row>
        <row r="76">
          <cell r="K76" t="str">
            <v>Instituto de silvicultura e indistria de la madera</v>
          </cell>
        </row>
        <row r="77">
          <cell r="K77" t="str">
            <v>Facultad de trabajo social</v>
          </cell>
        </row>
        <row r="78">
          <cell r="K78" t="str">
            <v>Facultad de economia, contaduria y administración</v>
          </cell>
        </row>
        <row r="79">
          <cell r="K79" t="str">
            <v>DPDA</v>
          </cell>
        </row>
        <row r="80">
          <cell r="K80" t="str">
            <v xml:space="preserve">Escuela preparatoria diurna </v>
          </cell>
        </row>
        <row r="81">
          <cell r="K81" t="str">
            <v>DPDA</v>
          </cell>
        </row>
        <row r="82">
          <cell r="K82" t="str">
            <v>Colegio de ciencias y humanidades</v>
          </cell>
        </row>
        <row r="83">
          <cell r="K83" t="str">
            <v>facultad de medicina y nutricion Dgo</v>
          </cell>
        </row>
        <row r="84">
          <cell r="K84" t="str">
            <v>Instituto de ciencias sociales</v>
          </cell>
        </row>
        <row r="85">
          <cell r="K85" t="str">
            <v>Facultad de derecho y ciencias politicas</v>
          </cell>
        </row>
        <row r="86">
          <cell r="K86" t="str">
            <v>Facultad de medicina veterinaria y zootecnia</v>
          </cell>
        </row>
        <row r="87">
          <cell r="K87" t="str">
            <v>Instituto de investigaciones cientificas</v>
          </cell>
        </row>
        <row r="88">
          <cell r="K88" t="str">
            <v>Facultad de ciencias quimicas durango</v>
          </cell>
        </row>
        <row r="89">
          <cell r="K89" t="str">
            <v>Instituto de investigaciones cientificas</v>
          </cell>
        </row>
        <row r="90">
          <cell r="K90" t="str">
            <v>Instituto de investigaciones cientificas</v>
          </cell>
        </row>
        <row r="91">
          <cell r="K91" t="str">
            <v>Facultad de Ciencias Quimicas G.P</v>
          </cell>
        </row>
        <row r="92">
          <cell r="K92" t="str">
            <v>Facultad de economia, contaduria y administración</v>
          </cell>
        </row>
        <row r="93">
          <cell r="K93" t="str">
            <v>Escuela de matemáticas</v>
          </cell>
        </row>
        <row r="94">
          <cell r="K94" t="str">
            <v>Facultad de ciencias quimicas durango</v>
          </cell>
        </row>
        <row r="95">
          <cell r="K95" t="str">
            <v>Facultad de ciencias quimicas durango</v>
          </cell>
        </row>
        <row r="96">
          <cell r="K96" t="str">
            <v>Instituto de silvicultura e indistria de la madera</v>
          </cell>
        </row>
        <row r="97">
          <cell r="K97" t="str">
            <v>Facultad de ingenieria ciencias y arquitectura</v>
          </cell>
        </row>
        <row r="98">
          <cell r="K98" t="str">
            <v>Facultad de ingenieria ciencias y arquitectura</v>
          </cell>
        </row>
        <row r="99">
          <cell r="K99" t="str">
            <v>Facultad de economia, contaduria y administración</v>
          </cell>
        </row>
        <row r="100">
          <cell r="K100" t="str">
            <v>Facultad de ciencias quimicas durango</v>
          </cell>
        </row>
        <row r="101">
          <cell r="K101" t="str">
            <v>Facultad de medicina veterinaria y zootecnia</v>
          </cell>
        </row>
        <row r="102">
          <cell r="K102" t="str">
            <v>facultad de medicina y nutricion Dgo</v>
          </cell>
        </row>
        <row r="103">
          <cell r="K103" t="str">
            <v>Facultad de ciencias biológicas</v>
          </cell>
        </row>
        <row r="104">
          <cell r="K104" t="str">
            <v>facultad de medicina y nutricion Dgo</v>
          </cell>
        </row>
        <row r="105">
          <cell r="K105" t="str">
            <v>Facultad de medicina veterinaria y zootecnia</v>
          </cell>
        </row>
        <row r="106">
          <cell r="K106" t="str">
            <v>Facultad de trabajo social</v>
          </cell>
        </row>
        <row r="107">
          <cell r="K107" t="str">
            <v>Facultad de agricultura y zootecnia</v>
          </cell>
        </row>
        <row r="108">
          <cell r="K108" t="str">
            <v>Facultad de Ciencias Quimicas G.P</v>
          </cell>
        </row>
        <row r="109">
          <cell r="K109" t="str">
            <v>Facultad de medicina campus gomez palacio</v>
          </cell>
        </row>
        <row r="110">
          <cell r="K110" t="str">
            <v>Escuela de matemáticas</v>
          </cell>
        </row>
        <row r="111">
          <cell r="K111" t="str">
            <v>Facultad de trabajo social</v>
          </cell>
        </row>
        <row r="112">
          <cell r="K112" t="str">
            <v>Facultad de ciencias quimicas durango</v>
          </cell>
        </row>
        <row r="113">
          <cell r="K113" t="str">
            <v>Facultad de Ciencias Quimicas G.P</v>
          </cell>
        </row>
        <row r="114">
          <cell r="K114" t="str">
            <v>Difusión Cultural</v>
          </cell>
        </row>
        <row r="115">
          <cell r="K115" t="str">
            <v>Facultad de ciencias quimicas durango</v>
          </cell>
        </row>
        <row r="116">
          <cell r="K116" t="str">
            <v>Facultad de ciencias forestales</v>
          </cell>
        </row>
        <row r="117">
          <cell r="K117" t="str">
            <v>Facultad de economia, contaduria y administración</v>
          </cell>
        </row>
        <row r="118">
          <cell r="K118" t="str">
            <v>Facultad de economia, contaduria y administración</v>
          </cell>
        </row>
        <row r="119">
          <cell r="K119" t="str">
            <v>Instituto de investigaciones cientificas</v>
          </cell>
        </row>
        <row r="120">
          <cell r="K120" t="str">
            <v>Facultad de medicina veterinaria y zootecnia</v>
          </cell>
        </row>
        <row r="121">
          <cell r="K121" t="str">
            <v>Escuela superior de musica</v>
          </cell>
        </row>
        <row r="122">
          <cell r="K122" t="str">
            <v>Facultad de ingenieria ciencias y arquitectura</v>
          </cell>
        </row>
        <row r="123">
          <cell r="K123" t="str">
            <v>Facultad de agricultura y zootecnia</v>
          </cell>
        </row>
        <row r="124">
          <cell r="K124" t="str">
            <v>Colegio de ciencias y humanidades</v>
          </cell>
        </row>
        <row r="125">
          <cell r="K125" t="str">
            <v>Facultad de ciencias quimicas durango</v>
          </cell>
        </row>
        <row r="126">
          <cell r="K126" t="str">
            <v>Facultad de medicina veterinaria y zootecnia</v>
          </cell>
        </row>
        <row r="127">
          <cell r="K127" t="str">
            <v>Facultad de Ciencias Quimicas G.P</v>
          </cell>
        </row>
        <row r="128">
          <cell r="K128" t="str">
            <v>DPDA</v>
          </cell>
        </row>
        <row r="129">
          <cell r="K129" t="str">
            <v>Facultad de Ciencias Quimicas G.P</v>
          </cell>
        </row>
        <row r="130">
          <cell r="K130" t="str">
            <v>Facultad de ciencias forestales</v>
          </cell>
        </row>
        <row r="131">
          <cell r="K131" t="str">
            <v>Facultad de ciencias quimicas durango</v>
          </cell>
        </row>
        <row r="132">
          <cell r="K132" t="str">
            <v>facultad de medicina y nutricion Dgo</v>
          </cell>
        </row>
        <row r="133">
          <cell r="K133" t="str">
            <v>Instituto de investigaciones juridicas</v>
          </cell>
        </row>
        <row r="134">
          <cell r="K134" t="str">
            <v>Facultad de Ciencias Quimicas G.P</v>
          </cell>
        </row>
        <row r="135">
          <cell r="K135" t="str">
            <v>Facultad de agricultura y zootecnia</v>
          </cell>
        </row>
        <row r="136">
          <cell r="K136" t="str">
            <v>Facultad de economia, contaduria y administración</v>
          </cell>
        </row>
        <row r="137">
          <cell r="K137" t="str">
            <v>Facultad de medicina veterinaria y zootecnia</v>
          </cell>
        </row>
        <row r="138">
          <cell r="K138" t="str">
            <v>Facultad de trabajo social</v>
          </cell>
        </row>
        <row r="139">
          <cell r="K139" t="str">
            <v>facultad de medicina y nutricion Dgo</v>
          </cell>
        </row>
        <row r="140">
          <cell r="K140" t="str">
            <v>Escuela superior de musica</v>
          </cell>
        </row>
        <row r="141">
          <cell r="K141" t="str">
            <v>Facultad de economia, contaduria y administración</v>
          </cell>
        </row>
        <row r="142">
          <cell r="K142" t="str">
            <v>Facultad de economia, contaduria y administración</v>
          </cell>
        </row>
        <row r="143">
          <cell r="K143" t="str">
            <v>facultad de medicina y nutricion Dgo</v>
          </cell>
        </row>
        <row r="144">
          <cell r="K144" t="str">
            <v>Escuela de psicologia y terapia de la comunicación humana</v>
          </cell>
        </row>
        <row r="145">
          <cell r="K145" t="str">
            <v>Escuela superior de musica</v>
          </cell>
        </row>
        <row r="146">
          <cell r="K146" t="str">
            <v xml:space="preserve">Escuela preparatoria diurna </v>
          </cell>
        </row>
        <row r="147">
          <cell r="K147" t="str">
            <v>Facultad de medicina veterinaria y zootecnia</v>
          </cell>
        </row>
        <row r="148">
          <cell r="K148" t="str">
            <v>Instituto de Investigaciones Historicas</v>
          </cell>
        </row>
        <row r="149">
          <cell r="K149" t="str">
            <v>Instituto de investigaciones juridicas</v>
          </cell>
        </row>
        <row r="150">
          <cell r="K150" t="str">
            <v>Instituto de investigaciones juridicas</v>
          </cell>
        </row>
        <row r="151">
          <cell r="K151" t="str">
            <v>Facultad de medicina campus gomez palacio</v>
          </cell>
        </row>
        <row r="152">
          <cell r="K152" t="str">
            <v>Facultad de ciencias biológicas</v>
          </cell>
        </row>
        <row r="153">
          <cell r="K153" t="str">
            <v>Facultad de medicina campus gomez palacio</v>
          </cell>
        </row>
        <row r="154">
          <cell r="K154" t="str">
            <v>Facultad de ciencias quimicas durango</v>
          </cell>
        </row>
        <row r="155">
          <cell r="K155" t="str">
            <v>Facultad de enfermeria y obstetricia</v>
          </cell>
        </row>
        <row r="156">
          <cell r="K156" t="str">
            <v>Facultad de trabajo social</v>
          </cell>
        </row>
        <row r="157">
          <cell r="K157" t="str">
            <v>Instituto de investigaciones cientificas</v>
          </cell>
        </row>
        <row r="158">
          <cell r="K158" t="str">
            <v>Facultad de economia, contaduria y administración</v>
          </cell>
        </row>
        <row r="159">
          <cell r="K159" t="str">
            <v>Facultad de economia, contaduria y administración</v>
          </cell>
        </row>
        <row r="160">
          <cell r="K160" t="str">
            <v>Facultad de ciencias quimicas durango</v>
          </cell>
        </row>
        <row r="161">
          <cell r="K161" t="str">
            <v>Escuela superior de musica</v>
          </cell>
        </row>
        <row r="162">
          <cell r="K162" t="str">
            <v>Facultad de agricultura y zootecnia</v>
          </cell>
        </row>
        <row r="163">
          <cell r="K163" t="str">
            <v>Facultad de Ciencias Quimicas G.P</v>
          </cell>
        </row>
        <row r="164">
          <cell r="K164" t="str">
            <v>facultad de medicina y nutricion Dgo</v>
          </cell>
        </row>
        <row r="165">
          <cell r="K165" t="str">
            <v>facultad de medicina y nutricion Dgo</v>
          </cell>
        </row>
        <row r="166">
          <cell r="K166" t="str">
            <v>Facultad de medicina veterinaria y zootecnia</v>
          </cell>
        </row>
        <row r="167">
          <cell r="K167" t="str">
            <v>Facultad de economia, contaduria y administración</v>
          </cell>
        </row>
        <row r="168">
          <cell r="K168" t="str">
            <v>Facultad de ciencias forestales</v>
          </cell>
        </row>
        <row r="169">
          <cell r="K169" t="str">
            <v>Escuela de psicologia y terapia de la comunicación humana</v>
          </cell>
        </row>
        <row r="171">
          <cell r="K171" t="str">
            <v>Facultad de ciencias quimicas durango</v>
          </cell>
        </row>
        <row r="172">
          <cell r="K172" t="str">
            <v>Facultad de ciencias biológicas</v>
          </cell>
        </row>
        <row r="173">
          <cell r="K173" t="str">
            <v>Instituto de Investigaciones Historicas</v>
          </cell>
        </row>
        <row r="174">
          <cell r="K174" t="str">
            <v>Instituto de Investigaciones Historicas</v>
          </cell>
        </row>
        <row r="175">
          <cell r="K175" t="str">
            <v>Facultad de enfermeria y obstetricia</v>
          </cell>
        </row>
        <row r="176">
          <cell r="K176" t="str">
            <v>Escuela de psicologia y terapia de la comunicación humana</v>
          </cell>
        </row>
        <row r="177">
          <cell r="K177" t="str">
            <v>Facultad de derecho y ciencias politicas</v>
          </cell>
        </row>
        <row r="178">
          <cell r="K178" t="str">
            <v>Facultad de agricultura y zootecnia</v>
          </cell>
        </row>
        <row r="179">
          <cell r="K179" t="str">
            <v xml:space="preserve">Escuela preparatoria diurna </v>
          </cell>
        </row>
        <row r="180">
          <cell r="K180" t="str">
            <v>Facultad de medicina veterinaria y zootecnia</v>
          </cell>
        </row>
        <row r="181">
          <cell r="K181" t="str">
            <v>Facultad de economia, contaduria y administración</v>
          </cell>
        </row>
        <row r="182">
          <cell r="K182" t="str">
            <v>Facultad de economia, contaduria y administración</v>
          </cell>
        </row>
        <row r="183">
          <cell r="K183" t="str">
            <v>Instituto de silvicultura e indistria de la madera</v>
          </cell>
        </row>
        <row r="184">
          <cell r="K184" t="str">
            <v>Facultad de odontologia</v>
          </cell>
        </row>
        <row r="185">
          <cell r="K185" t="str">
            <v>Instituto de Investigaciones Historicas</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F0"/>
  </sheetPr>
  <dimension ref="B3:N168"/>
  <sheetViews>
    <sheetView showGridLines="0" tabSelected="1" topLeftCell="A107" zoomScaleNormal="100" workbookViewId="0">
      <selection activeCell="I111" sqref="I111"/>
    </sheetView>
  </sheetViews>
  <sheetFormatPr baseColWidth="10" defaultRowHeight="12.75"/>
  <cols>
    <col min="1" max="1" width="3.42578125" customWidth="1"/>
    <col min="2" max="2" width="5.42578125" style="118" customWidth="1"/>
    <col min="3" max="3" width="37.28515625" customWidth="1"/>
    <col min="4" max="4" width="12.7109375" customWidth="1"/>
    <col min="5" max="5" width="15.42578125" customWidth="1"/>
    <col min="6" max="8" width="10.140625" customWidth="1"/>
    <col min="9" max="10" width="9.85546875" bestFit="1" customWidth="1"/>
    <col min="11" max="11" width="40.85546875" style="90" customWidth="1"/>
    <col min="12" max="12" width="34.140625" style="90" customWidth="1"/>
  </cols>
  <sheetData>
    <row r="3" spans="2:12" ht="18.75">
      <c r="B3" s="78"/>
      <c r="C3" s="248" t="s">
        <v>61</v>
      </c>
      <c r="D3" s="248"/>
      <c r="E3" s="248"/>
      <c r="F3" s="248"/>
      <c r="G3" s="248"/>
      <c r="H3" s="248"/>
      <c r="I3" s="248"/>
      <c r="J3" s="248"/>
      <c r="K3" s="248"/>
      <c r="L3" s="248"/>
    </row>
    <row r="4" spans="2:12" ht="15.75">
      <c r="B4" s="78"/>
      <c r="C4" s="249" t="s">
        <v>294</v>
      </c>
      <c r="D4" s="249"/>
      <c r="E4" s="249"/>
      <c r="F4" s="249"/>
      <c r="G4" s="249"/>
      <c r="H4" s="249"/>
      <c r="I4" s="249"/>
      <c r="J4" s="249"/>
      <c r="K4" s="249"/>
      <c r="L4" s="249"/>
    </row>
    <row r="5" spans="2:12">
      <c r="B5" s="78"/>
      <c r="C5" s="250"/>
      <c r="D5" s="250"/>
      <c r="E5" s="250"/>
      <c r="F5" s="250"/>
      <c r="G5" s="250"/>
      <c r="H5" s="250"/>
      <c r="I5" s="250"/>
      <c r="J5" s="250"/>
      <c r="K5" s="250"/>
      <c r="L5" s="250"/>
    </row>
    <row r="6" spans="2:12">
      <c r="B6" s="78"/>
      <c r="C6" s="23"/>
      <c r="D6" s="23"/>
      <c r="E6" s="6"/>
      <c r="F6" s="6"/>
      <c r="G6" s="6"/>
      <c r="H6" s="6"/>
      <c r="I6" s="6"/>
      <c r="J6" s="6"/>
      <c r="K6" s="100"/>
      <c r="L6" s="101"/>
    </row>
    <row r="7" spans="2:12">
      <c r="B7" s="78"/>
      <c r="C7" s="23"/>
      <c r="D7" s="23"/>
      <c r="E7" s="6"/>
      <c r="F7" s="6"/>
      <c r="G7" s="6"/>
      <c r="H7" s="6"/>
      <c r="I7" s="6"/>
      <c r="J7" s="6"/>
      <c r="K7" s="100"/>
      <c r="L7" s="101"/>
    </row>
    <row r="8" spans="2:12" s="77" customFormat="1" ht="18.75">
      <c r="B8" s="113"/>
      <c r="C8" s="251" t="s">
        <v>407</v>
      </c>
      <c r="D8" s="251"/>
      <c r="E8" s="251"/>
      <c r="F8" s="251"/>
      <c r="G8" s="251"/>
      <c r="H8" s="251"/>
      <c r="I8" s="251"/>
      <c r="J8" s="251"/>
      <c r="K8" s="251"/>
      <c r="L8" s="251"/>
    </row>
    <row r="9" spans="2:12" s="2" customFormat="1" ht="23.25" customHeight="1">
      <c r="B9" s="79"/>
      <c r="C9" s="247" t="s">
        <v>365</v>
      </c>
      <c r="D9" s="247"/>
      <c r="E9" s="247"/>
      <c r="F9" s="247"/>
      <c r="G9" s="247"/>
      <c r="H9" s="247"/>
      <c r="I9" s="247"/>
      <c r="J9" s="247"/>
      <c r="K9" s="247"/>
      <c r="L9" s="247"/>
    </row>
    <row r="10" spans="2:12" s="1" customFormat="1" ht="5.25" customHeight="1">
      <c r="B10" s="79"/>
      <c r="C10" s="23"/>
      <c r="D10" s="23"/>
      <c r="E10" s="24"/>
      <c r="F10" s="24"/>
      <c r="G10" s="24"/>
      <c r="H10" s="24"/>
      <c r="I10" s="24"/>
      <c r="J10" s="24"/>
      <c r="K10" s="102"/>
      <c r="L10" s="103"/>
    </row>
    <row r="11" spans="2:12" s="1" customFormat="1" ht="27" customHeight="1">
      <c r="B11" s="256" t="s">
        <v>431</v>
      </c>
      <c r="C11" s="256"/>
      <c r="D11" s="256"/>
      <c r="E11" s="256"/>
      <c r="F11" s="256"/>
      <c r="G11" s="256"/>
      <c r="H11" s="256"/>
      <c r="I11" s="256"/>
      <c r="J11" s="256"/>
      <c r="K11" s="256"/>
      <c r="L11" s="256"/>
    </row>
    <row r="13" spans="2:12" s="1" customFormat="1" ht="38.25">
      <c r="B13" s="114" t="s">
        <v>370</v>
      </c>
      <c r="C13" s="25" t="s">
        <v>216</v>
      </c>
      <c r="D13" s="252" t="s">
        <v>217</v>
      </c>
      <c r="E13" s="253"/>
      <c r="F13" s="88" t="s">
        <v>349</v>
      </c>
      <c r="G13" s="308" t="s">
        <v>411</v>
      </c>
      <c r="H13" s="309"/>
      <c r="I13" s="25" t="s">
        <v>342</v>
      </c>
      <c r="J13" s="25" t="s">
        <v>412</v>
      </c>
      <c r="K13" s="25" t="s">
        <v>295</v>
      </c>
      <c r="L13" s="92" t="s">
        <v>364</v>
      </c>
    </row>
    <row r="14" spans="2:12" s="1" customFormat="1" ht="22.5" customHeight="1">
      <c r="B14" s="257" t="s">
        <v>430</v>
      </c>
      <c r="C14" s="258"/>
      <c r="D14" s="258"/>
      <c r="E14" s="259"/>
      <c r="K14" s="90"/>
      <c r="L14" s="90"/>
    </row>
    <row r="15" spans="2:12" ht="46.5" customHeight="1">
      <c r="B15" s="179">
        <v>1</v>
      </c>
      <c r="C15" s="27" t="s">
        <v>218</v>
      </c>
      <c r="D15" s="227">
        <v>150</v>
      </c>
      <c r="E15" s="228"/>
      <c r="F15" s="72">
        <v>1</v>
      </c>
      <c r="G15" s="181"/>
      <c r="H15" s="182"/>
      <c r="I15" s="143">
        <f t="shared" ref="I15:I22" si="0">D15*G15</f>
        <v>0</v>
      </c>
      <c r="J15" s="143">
        <f>IF(G15&lt;=1,G15*D15,F15*D15)</f>
        <v>0</v>
      </c>
      <c r="K15" s="171" t="s">
        <v>296</v>
      </c>
      <c r="L15" s="171" t="s">
        <v>249</v>
      </c>
    </row>
    <row r="16" spans="2:12" ht="46.5" customHeight="1">
      <c r="B16" s="207"/>
      <c r="C16" s="27" t="s">
        <v>297</v>
      </c>
      <c r="D16" s="227">
        <v>100</v>
      </c>
      <c r="E16" s="228">
        <v>50</v>
      </c>
      <c r="F16" s="80">
        <v>1</v>
      </c>
      <c r="G16" s="181"/>
      <c r="H16" s="182"/>
      <c r="I16" s="143">
        <f t="shared" si="0"/>
        <v>0</v>
      </c>
      <c r="J16" s="143">
        <f>IF(G16&lt;=1,G16*D16,F16*D16)</f>
        <v>0</v>
      </c>
      <c r="K16" s="171"/>
      <c r="L16" s="171"/>
    </row>
    <row r="17" spans="2:14" ht="48" customHeight="1">
      <c r="B17" s="207"/>
      <c r="C17" s="27" t="s">
        <v>356</v>
      </c>
      <c r="D17" s="227">
        <v>180</v>
      </c>
      <c r="E17" s="228">
        <v>50</v>
      </c>
      <c r="F17" s="72">
        <v>1</v>
      </c>
      <c r="G17" s="181"/>
      <c r="H17" s="182"/>
      <c r="I17" s="143">
        <f t="shared" si="0"/>
        <v>0</v>
      </c>
      <c r="J17" s="143">
        <f>IF(G17&lt;=1,G17*D17,F17*D17)</f>
        <v>0</v>
      </c>
      <c r="K17" s="171"/>
      <c r="L17" s="171"/>
    </row>
    <row r="18" spans="2:14" ht="126.75" customHeight="1">
      <c r="B18" s="207"/>
      <c r="C18" s="124" t="s">
        <v>408</v>
      </c>
      <c r="D18" s="227">
        <v>100</v>
      </c>
      <c r="E18" s="228"/>
      <c r="F18" s="72">
        <v>1</v>
      </c>
      <c r="G18" s="181"/>
      <c r="H18" s="182"/>
      <c r="I18" s="143">
        <f t="shared" si="0"/>
        <v>0</v>
      </c>
      <c r="J18" s="143">
        <f>IF(G18&lt;=1,G18*D18,F18*D18)</f>
        <v>0</v>
      </c>
      <c r="K18" s="29" t="s">
        <v>409</v>
      </c>
      <c r="L18" s="29" t="s">
        <v>281</v>
      </c>
    </row>
    <row r="19" spans="2:14" ht="96.75" customHeight="1">
      <c r="B19" s="180"/>
      <c r="C19" s="124" t="s">
        <v>288</v>
      </c>
      <c r="D19" s="227">
        <v>50</v>
      </c>
      <c r="E19" s="228"/>
      <c r="F19" s="72">
        <v>1</v>
      </c>
      <c r="G19" s="181"/>
      <c r="H19" s="182"/>
      <c r="I19" s="143">
        <f t="shared" si="0"/>
        <v>0</v>
      </c>
      <c r="J19" s="143">
        <f>IF(G19&lt;=1,G19*D19,F19*D19)</f>
        <v>0</v>
      </c>
      <c r="K19" s="29" t="s">
        <v>410</v>
      </c>
      <c r="L19" s="29" t="s">
        <v>281</v>
      </c>
    </row>
    <row r="20" spans="2:14" ht="51">
      <c r="B20" s="112">
        <v>2</v>
      </c>
      <c r="C20" s="29" t="s">
        <v>298</v>
      </c>
      <c r="D20" s="238">
        <v>5</v>
      </c>
      <c r="E20" s="239"/>
      <c r="F20" s="72">
        <v>5</v>
      </c>
      <c r="G20" s="181"/>
      <c r="H20" s="182"/>
      <c r="I20" s="143">
        <f t="shared" si="0"/>
        <v>0</v>
      </c>
      <c r="J20" s="143">
        <f>IF(G20&lt;=5,G20*D20,F20*D20)</f>
        <v>0</v>
      </c>
      <c r="K20" s="29" t="s">
        <v>299</v>
      </c>
      <c r="L20" s="29" t="s">
        <v>250</v>
      </c>
    </row>
    <row r="21" spans="2:14" ht="59.25" customHeight="1">
      <c r="B21" s="112">
        <v>3</v>
      </c>
      <c r="C21" s="30" t="s">
        <v>300</v>
      </c>
      <c r="D21" s="238">
        <v>25</v>
      </c>
      <c r="E21" s="239"/>
      <c r="F21" s="84">
        <v>1</v>
      </c>
      <c r="G21" s="173"/>
      <c r="H21" s="174"/>
      <c r="I21" s="143">
        <f t="shared" si="0"/>
        <v>0</v>
      </c>
      <c r="J21" s="143">
        <f>IF(G21&lt;=1,G21*D21,F21*D21)</f>
        <v>0</v>
      </c>
      <c r="K21" s="29" t="s">
        <v>301</v>
      </c>
      <c r="L21" s="29" t="s">
        <v>251</v>
      </c>
    </row>
    <row r="22" spans="2:14" ht="105.75" customHeight="1">
      <c r="B22" s="112">
        <v>4</v>
      </c>
      <c r="C22" s="30" t="s">
        <v>302</v>
      </c>
      <c r="D22" s="240">
        <v>25</v>
      </c>
      <c r="E22" s="240"/>
      <c r="F22" s="86">
        <v>1</v>
      </c>
      <c r="G22" s="181"/>
      <c r="H22" s="182"/>
      <c r="I22" s="143">
        <f t="shared" si="0"/>
        <v>0</v>
      </c>
      <c r="J22" s="143">
        <f>IF(G22&lt;=1,G22*D22,F22*D22)</f>
        <v>0</v>
      </c>
      <c r="K22" s="109" t="s">
        <v>387</v>
      </c>
      <c r="L22" s="93" t="s">
        <v>388</v>
      </c>
    </row>
    <row r="23" spans="2:14" ht="38.25">
      <c r="B23" s="197">
        <v>5</v>
      </c>
      <c r="C23" s="48" t="s">
        <v>219</v>
      </c>
      <c r="D23" s="125"/>
      <c r="E23" s="126"/>
      <c r="F23" s="88" t="s">
        <v>349</v>
      </c>
      <c r="G23" s="188" t="s">
        <v>440</v>
      </c>
      <c r="H23" s="189"/>
      <c r="I23" s="25" t="s">
        <v>342</v>
      </c>
      <c r="J23" s="25" t="s">
        <v>412</v>
      </c>
      <c r="K23" s="126"/>
      <c r="L23" s="127"/>
    </row>
    <row r="24" spans="2:14" ht="18" customHeight="1">
      <c r="B24" s="197"/>
      <c r="C24" s="31" t="s">
        <v>303</v>
      </c>
      <c r="D24" s="240">
        <v>24</v>
      </c>
      <c r="E24" s="240"/>
      <c r="F24" s="225">
        <v>1</v>
      </c>
      <c r="G24" s="181"/>
      <c r="H24" s="182"/>
      <c r="I24" s="144">
        <f>IF(G24&lt;70,0,(IF(G24&lt;81,$D$24*1,IF(G24&lt;91,$D$25*1, $D$26*1))))</f>
        <v>0</v>
      </c>
      <c r="J24" s="217">
        <f>MAX(I24:I26)</f>
        <v>0</v>
      </c>
      <c r="K24" s="158" t="s">
        <v>304</v>
      </c>
      <c r="L24" s="158" t="s">
        <v>305</v>
      </c>
    </row>
    <row r="25" spans="2:14" ht="18" customHeight="1">
      <c r="B25" s="197"/>
      <c r="C25" s="31" t="s">
        <v>11</v>
      </c>
      <c r="D25" s="240">
        <v>32</v>
      </c>
      <c r="E25" s="240"/>
      <c r="F25" s="260"/>
      <c r="G25" s="181"/>
      <c r="H25" s="182"/>
      <c r="I25" s="144">
        <f>IF(G25&lt;70,0,(IF(G25&lt;81,$D$24*1,IF(G25&lt;91,$D$25*1, $D$26*1))))</f>
        <v>0</v>
      </c>
      <c r="J25" s="218"/>
      <c r="K25" s="160"/>
      <c r="L25" s="160"/>
    </row>
    <row r="26" spans="2:14" ht="18" customHeight="1">
      <c r="B26" s="197"/>
      <c r="C26" s="32" t="s">
        <v>306</v>
      </c>
      <c r="D26" s="240">
        <v>40</v>
      </c>
      <c r="E26" s="240"/>
      <c r="F26" s="226"/>
      <c r="G26" s="181"/>
      <c r="H26" s="182"/>
      <c r="I26" s="144">
        <f>IF(G26&lt;70,0,(IF(G26&lt;81,$D$24*1,IF(G26&lt;91,$D$25*1, $D$26*1))))</f>
        <v>0</v>
      </c>
      <c r="J26" s="219"/>
      <c r="K26" s="159"/>
      <c r="L26" s="159"/>
    </row>
    <row r="27" spans="2:14" ht="38.25">
      <c r="B27" s="178">
        <v>6</v>
      </c>
      <c r="C27" s="48" t="s">
        <v>307</v>
      </c>
      <c r="D27" s="125"/>
      <c r="E27" s="126"/>
      <c r="F27" s="88" t="s">
        <v>349</v>
      </c>
      <c r="G27" s="188" t="s">
        <v>411</v>
      </c>
      <c r="H27" s="189"/>
      <c r="I27" s="25" t="s">
        <v>342</v>
      </c>
      <c r="J27" s="25" t="s">
        <v>412</v>
      </c>
      <c r="K27" s="126"/>
      <c r="L27" s="127"/>
    </row>
    <row r="28" spans="2:14" ht="20.25" customHeight="1">
      <c r="B28" s="178"/>
      <c r="C28" s="32" t="s">
        <v>220</v>
      </c>
      <c r="D28" s="240">
        <v>5</v>
      </c>
      <c r="E28" s="240"/>
      <c r="F28" s="232">
        <v>4</v>
      </c>
      <c r="G28" s="241"/>
      <c r="H28" s="242"/>
      <c r="I28" s="217">
        <f>$D$28*G28</f>
        <v>0</v>
      </c>
      <c r="J28" s="217">
        <f>IF(G28&lt;=F28,G28*$D$28,F28*$D$28)</f>
        <v>0</v>
      </c>
      <c r="K28" s="235" t="s">
        <v>221</v>
      </c>
      <c r="L28" s="171" t="s">
        <v>401</v>
      </c>
    </row>
    <row r="29" spans="2:14" ht="30" customHeight="1">
      <c r="B29" s="178"/>
      <c r="C29" s="33" t="s">
        <v>381</v>
      </c>
      <c r="D29" s="240"/>
      <c r="E29" s="240"/>
      <c r="F29" s="233"/>
      <c r="G29" s="243"/>
      <c r="H29" s="244"/>
      <c r="I29" s="218"/>
      <c r="J29" s="218"/>
      <c r="K29" s="236"/>
      <c r="L29" s="171"/>
    </row>
    <row r="30" spans="2:14" ht="34.5" customHeight="1">
      <c r="B30" s="178"/>
      <c r="C30" s="38" t="s">
        <v>382</v>
      </c>
      <c r="D30" s="240"/>
      <c r="E30" s="240"/>
      <c r="F30" s="233"/>
      <c r="G30" s="243"/>
      <c r="H30" s="244"/>
      <c r="I30" s="218"/>
      <c r="J30" s="218"/>
      <c r="K30" s="236"/>
      <c r="L30" s="171"/>
    </row>
    <row r="31" spans="2:14" ht="38.25" customHeight="1">
      <c r="B31" s="178"/>
      <c r="C31" s="32" t="s">
        <v>222</v>
      </c>
      <c r="D31" s="240"/>
      <c r="E31" s="240"/>
      <c r="F31" s="234"/>
      <c r="G31" s="245"/>
      <c r="H31" s="246"/>
      <c r="I31" s="219"/>
      <c r="J31" s="219"/>
      <c r="K31" s="237"/>
      <c r="L31" s="171"/>
    </row>
    <row r="32" spans="2:14" ht="126.75" customHeight="1">
      <c r="B32" s="112">
        <v>7</v>
      </c>
      <c r="C32" s="47" t="s">
        <v>394</v>
      </c>
      <c r="D32" s="206">
        <v>4</v>
      </c>
      <c r="E32" s="206"/>
      <c r="F32" s="73">
        <v>3</v>
      </c>
      <c r="G32" s="173"/>
      <c r="H32" s="174"/>
      <c r="I32" s="145">
        <f>D32*G32</f>
        <v>0</v>
      </c>
      <c r="J32" s="145">
        <f>IF(G32&lt;=F32,G32*D32,F32*D32)</f>
        <v>0</v>
      </c>
      <c r="K32" s="29" t="s">
        <v>308</v>
      </c>
      <c r="L32" s="29" t="s">
        <v>358</v>
      </c>
      <c r="N32" s="110"/>
    </row>
    <row r="33" spans="2:12" ht="81" customHeight="1">
      <c r="B33" s="112">
        <v>8</v>
      </c>
      <c r="C33" s="47" t="s">
        <v>289</v>
      </c>
      <c r="D33" s="206">
        <v>10</v>
      </c>
      <c r="E33" s="206"/>
      <c r="F33" s="72">
        <v>2</v>
      </c>
      <c r="G33" s="181"/>
      <c r="H33" s="182"/>
      <c r="I33" s="145">
        <f>D33*G33</f>
        <v>0</v>
      </c>
      <c r="J33" s="145">
        <f>IF(G33&lt;=F33,G33*D33,F33*D33)</f>
        <v>0</v>
      </c>
      <c r="K33" s="29" t="s">
        <v>309</v>
      </c>
      <c r="L33" s="29" t="s">
        <v>252</v>
      </c>
    </row>
    <row r="34" spans="2:12" ht="84.75" customHeight="1">
      <c r="B34" s="112">
        <v>9</v>
      </c>
      <c r="C34" s="47" t="s">
        <v>253</v>
      </c>
      <c r="D34" s="295">
        <v>15</v>
      </c>
      <c r="E34" s="296"/>
      <c r="F34" s="72">
        <v>2</v>
      </c>
      <c r="G34" s="181"/>
      <c r="H34" s="182"/>
      <c r="I34" s="145">
        <f>D34*G34</f>
        <v>0</v>
      </c>
      <c r="J34" s="145">
        <f>IF(G34&lt;=F34,G34*D34,F34*D34)</f>
        <v>0</v>
      </c>
      <c r="K34" s="29" t="s">
        <v>310</v>
      </c>
      <c r="L34" s="93" t="s">
        <v>383</v>
      </c>
    </row>
    <row r="35" spans="2:12" ht="64.5" customHeight="1">
      <c r="B35" s="112">
        <v>10</v>
      </c>
      <c r="C35" s="47" t="s">
        <v>63</v>
      </c>
      <c r="D35" s="206">
        <v>10</v>
      </c>
      <c r="E35" s="206"/>
      <c r="F35" s="53">
        <v>2</v>
      </c>
      <c r="G35" s="181"/>
      <c r="H35" s="182"/>
      <c r="I35" s="145">
        <f>D35*G35</f>
        <v>0</v>
      </c>
      <c r="J35" s="145">
        <f>IF(G35&lt;=F35,G35*D35,F35*D35)</f>
        <v>0</v>
      </c>
      <c r="K35" s="29" t="s">
        <v>357</v>
      </c>
      <c r="L35" s="29" t="s">
        <v>252</v>
      </c>
    </row>
    <row r="36" spans="2:12" ht="51" customHeight="1">
      <c r="B36" s="197">
        <v>11</v>
      </c>
      <c r="C36" s="307" t="s">
        <v>311</v>
      </c>
      <c r="D36" s="38" t="s">
        <v>371</v>
      </c>
      <c r="E36" s="67">
        <v>4</v>
      </c>
      <c r="F36" s="240">
        <v>3</v>
      </c>
      <c r="G36" s="181"/>
      <c r="H36" s="182"/>
      <c r="I36" s="144">
        <f>G36*E36</f>
        <v>0</v>
      </c>
      <c r="J36" s="217">
        <f>IF(SUM(G36:G38)&lt;=3,SUM(I36:I38),IF(G38&gt;=3,E38*3,IF(G37&gt;=(3-G38),E38*G38+(3-G38)*E37,IF(G36&gt;=(3-G38-G37),E38*G38+E37*G37+(3-G38-G37)*E36,E38*G38+E37*G37+E36*G36))))</f>
        <v>0</v>
      </c>
      <c r="K36" s="158" t="s">
        <v>312</v>
      </c>
      <c r="L36" s="158" t="s">
        <v>252</v>
      </c>
    </row>
    <row r="37" spans="2:12" ht="51" customHeight="1">
      <c r="B37" s="197"/>
      <c r="C37" s="307"/>
      <c r="D37" s="38" t="s">
        <v>23</v>
      </c>
      <c r="E37" s="83">
        <v>6</v>
      </c>
      <c r="F37" s="240"/>
      <c r="G37" s="181"/>
      <c r="H37" s="182"/>
      <c r="I37" s="144">
        <f>G37*E37</f>
        <v>0</v>
      </c>
      <c r="J37" s="218"/>
      <c r="K37" s="160"/>
      <c r="L37" s="160"/>
    </row>
    <row r="38" spans="2:12" ht="27.75" customHeight="1">
      <c r="B38" s="197"/>
      <c r="C38" s="307"/>
      <c r="D38" s="89" t="s">
        <v>24</v>
      </c>
      <c r="E38" s="67">
        <v>8</v>
      </c>
      <c r="F38" s="240"/>
      <c r="G38" s="181"/>
      <c r="H38" s="182"/>
      <c r="I38" s="144">
        <f>G38*E38</f>
        <v>0</v>
      </c>
      <c r="J38" s="219"/>
      <c r="K38" s="159"/>
      <c r="L38" s="159"/>
    </row>
    <row r="39" spans="2:12" ht="21" customHeight="1">
      <c r="B39" s="60"/>
      <c r="C39" s="35"/>
      <c r="D39" s="35"/>
      <c r="E39" s="36"/>
      <c r="F39" s="270" t="s">
        <v>413</v>
      </c>
      <c r="G39" s="271"/>
      <c r="H39" s="271"/>
      <c r="I39" s="272"/>
      <c r="J39" s="146">
        <f>IF(SUM(J28:J38,J24,J15:J22)&gt;200, 200, SUM(J28:J38,J24,J15:J22))</f>
        <v>0</v>
      </c>
      <c r="K39" s="104"/>
      <c r="L39" s="104"/>
    </row>
    <row r="40" spans="2:12" ht="10.5" customHeight="1">
      <c r="B40" s="6"/>
    </row>
    <row r="41" spans="2:12" ht="18.75">
      <c r="B41" s="255" t="s">
        <v>432</v>
      </c>
      <c r="C41" s="255"/>
      <c r="D41" s="255"/>
      <c r="E41" s="255"/>
      <c r="I41" s="75"/>
      <c r="J41" s="75"/>
      <c r="L41" s="104"/>
    </row>
    <row r="42" spans="2:12" ht="26.25" customHeight="1">
      <c r="B42" s="179">
        <v>12</v>
      </c>
      <c r="C42" s="37" t="s">
        <v>223</v>
      </c>
      <c r="D42" s="163"/>
      <c r="E42" s="164"/>
      <c r="F42" s="88" t="s">
        <v>349</v>
      </c>
      <c r="G42" s="188" t="s">
        <v>411</v>
      </c>
      <c r="H42" s="189"/>
      <c r="I42" s="25" t="s">
        <v>342</v>
      </c>
      <c r="J42" s="25" t="s">
        <v>412</v>
      </c>
      <c r="K42" s="163"/>
      <c r="L42" s="164"/>
    </row>
    <row r="43" spans="2:12" ht="26.25" customHeight="1">
      <c r="B43" s="207"/>
      <c r="C43" s="38" t="s">
        <v>226</v>
      </c>
      <c r="D43" s="229">
        <v>30</v>
      </c>
      <c r="E43" s="276"/>
      <c r="F43" s="214">
        <v>1</v>
      </c>
      <c r="G43" s="181"/>
      <c r="H43" s="182"/>
      <c r="I43" s="147">
        <f>G43*D43</f>
        <v>0</v>
      </c>
      <c r="J43" s="217">
        <f>IF(MAX(G43:G46)=1, MAX(I43:I46), IF(G43&lt;1, IF(G44&lt;1, IF(G45&lt;1, IF(G46&lt;1,0,D46), D45), D44), D43))</f>
        <v>0</v>
      </c>
      <c r="K43" s="171" t="s">
        <v>313</v>
      </c>
      <c r="L43" s="254" t="s">
        <v>314</v>
      </c>
    </row>
    <row r="44" spans="2:12" ht="26.25" customHeight="1">
      <c r="B44" s="207"/>
      <c r="C44" s="38" t="s">
        <v>224</v>
      </c>
      <c r="D44" s="229">
        <v>60</v>
      </c>
      <c r="E44" s="276"/>
      <c r="F44" s="215"/>
      <c r="G44" s="181"/>
      <c r="H44" s="182"/>
      <c r="I44" s="147">
        <f>G44*D44</f>
        <v>0</v>
      </c>
      <c r="J44" s="218"/>
      <c r="K44" s="171"/>
      <c r="L44" s="254"/>
    </row>
    <row r="45" spans="2:12" ht="26.25" customHeight="1">
      <c r="B45" s="207"/>
      <c r="C45" s="38" t="s">
        <v>202</v>
      </c>
      <c r="D45" s="229">
        <v>100</v>
      </c>
      <c r="E45" s="276"/>
      <c r="F45" s="215"/>
      <c r="G45" s="181"/>
      <c r="H45" s="182"/>
      <c r="I45" s="147">
        <f>G45*D45</f>
        <v>0</v>
      </c>
      <c r="J45" s="218"/>
      <c r="K45" s="171"/>
      <c r="L45" s="254"/>
    </row>
    <row r="46" spans="2:12" ht="26.25" customHeight="1">
      <c r="B46" s="180"/>
      <c r="C46" s="38" t="s">
        <v>203</v>
      </c>
      <c r="D46" s="229">
        <v>120</v>
      </c>
      <c r="E46" s="276"/>
      <c r="F46" s="216"/>
      <c r="G46" s="181"/>
      <c r="H46" s="182"/>
      <c r="I46" s="147">
        <f>G46*D46</f>
        <v>0</v>
      </c>
      <c r="J46" s="219"/>
      <c r="K46" s="171"/>
      <c r="L46" s="254"/>
    </row>
    <row r="47" spans="2:12" ht="23.1" customHeight="1">
      <c r="B47" s="179">
        <v>13</v>
      </c>
      <c r="C47" s="267" t="s">
        <v>315</v>
      </c>
      <c r="D47" s="305" t="s">
        <v>290</v>
      </c>
      <c r="E47" s="305" t="s">
        <v>227</v>
      </c>
      <c r="F47" s="291" t="s">
        <v>349</v>
      </c>
      <c r="G47" s="188" t="s">
        <v>411</v>
      </c>
      <c r="H47" s="189"/>
      <c r="I47" s="277" t="s">
        <v>342</v>
      </c>
      <c r="J47" s="277" t="s">
        <v>412</v>
      </c>
      <c r="K47" s="310"/>
      <c r="L47" s="311"/>
    </row>
    <row r="48" spans="2:12" ht="76.5">
      <c r="B48" s="207"/>
      <c r="C48" s="269"/>
      <c r="D48" s="306"/>
      <c r="E48" s="306"/>
      <c r="F48" s="292"/>
      <c r="G48" s="133" t="s">
        <v>290</v>
      </c>
      <c r="H48" s="133" t="s">
        <v>227</v>
      </c>
      <c r="I48" s="278"/>
      <c r="J48" s="278"/>
      <c r="K48" s="312"/>
      <c r="L48" s="313"/>
    </row>
    <row r="49" spans="2:12" ht="33.75" customHeight="1">
      <c r="B49" s="207"/>
      <c r="C49" s="38" t="s">
        <v>23</v>
      </c>
      <c r="D49" s="34">
        <v>5</v>
      </c>
      <c r="E49" s="28">
        <v>10</v>
      </c>
      <c r="F49" s="214">
        <v>3</v>
      </c>
      <c r="G49" s="128"/>
      <c r="H49" s="128"/>
      <c r="I49" s="143">
        <f>G49*D49+H49*E49</f>
        <v>0</v>
      </c>
      <c r="J49" s="217">
        <f>IF(SUM(G49:H51)&lt;=3,SUM(I49:I51), IF(H51&gt;3, E51*3, IF(G51&gt;=(3-H51), H51*E51+D51*(3-H51), IF(H50&gt;=(3-H51-G51), H51*E51+D51*G51+E50*(3-H51-G51), IF(G50&gt;=(3-H51-G51-H50), H51*E51+D51*G51+E50*H50+D50*(3-H51-G51-H50), IF(H49&gt;=(3-H51-G51-H50-G50), H51*E51+D51*G51+E50*H50+D50*G50+E49*(3-H51-G51-H50-G50), IF(G49&gt;=(3-H51-G51-H50-G50-H49), H51*E51+D51*G51+E50*H50+D50*G50+E49*H49+D49*(3-H51-G51-H50-G50-H49), E51*H51+D51*G51+E50*H50+D50*G50+E49*H49+D49*G49)))))) )</f>
        <v>0</v>
      </c>
      <c r="K49" s="158" t="s">
        <v>359</v>
      </c>
      <c r="L49" s="158" t="s">
        <v>395</v>
      </c>
    </row>
    <row r="50" spans="2:12" ht="33.75" customHeight="1">
      <c r="B50" s="207"/>
      <c r="C50" s="38" t="s">
        <v>24</v>
      </c>
      <c r="D50" s="34">
        <v>10</v>
      </c>
      <c r="E50" s="28">
        <v>15</v>
      </c>
      <c r="F50" s="215"/>
      <c r="G50" s="128"/>
      <c r="H50" s="128"/>
      <c r="I50" s="143">
        <f t="shared" ref="I50:I51" si="1">G50*D50+H50*E50</f>
        <v>0</v>
      </c>
      <c r="J50" s="218"/>
      <c r="K50" s="160"/>
      <c r="L50" s="160"/>
    </row>
    <row r="51" spans="2:12" ht="33.75" customHeight="1">
      <c r="B51" s="180"/>
      <c r="C51" s="38" t="s">
        <v>225</v>
      </c>
      <c r="D51" s="34">
        <v>15</v>
      </c>
      <c r="E51" s="28">
        <v>15</v>
      </c>
      <c r="F51" s="216"/>
      <c r="G51" s="128"/>
      <c r="H51" s="128"/>
      <c r="I51" s="143">
        <f t="shared" si="1"/>
        <v>0</v>
      </c>
      <c r="J51" s="219"/>
      <c r="K51" s="159"/>
      <c r="L51" s="159"/>
    </row>
    <row r="52" spans="2:12" ht="66" customHeight="1">
      <c r="B52" s="179">
        <v>14</v>
      </c>
      <c r="C52" s="30" t="s">
        <v>316</v>
      </c>
      <c r="D52" s="41" t="s">
        <v>290</v>
      </c>
      <c r="E52" s="42" t="s">
        <v>227</v>
      </c>
      <c r="F52" s="229"/>
      <c r="G52" s="230"/>
      <c r="H52" s="230"/>
      <c r="I52" s="230"/>
      <c r="J52" s="230"/>
      <c r="K52" s="230"/>
      <c r="L52" s="276"/>
    </row>
    <row r="53" spans="2:12" ht="71.099999999999994" customHeight="1">
      <c r="B53" s="207"/>
      <c r="C53" s="44" t="s">
        <v>414</v>
      </c>
      <c r="D53" s="56">
        <v>10</v>
      </c>
      <c r="E53" s="54">
        <v>15</v>
      </c>
      <c r="F53" s="225">
        <v>2</v>
      </c>
      <c r="G53" s="129"/>
      <c r="H53" s="129"/>
      <c r="I53" s="143">
        <f>G53*D53+H53*E53</f>
        <v>0</v>
      </c>
      <c r="J53" s="220">
        <f>IF(SUM(G53:H54)&lt;=2,SUM(I53:I54),IF(H54&gt;2,E54*2,IF(H53&gt;=(2-H54),H54*E54+E53*(2-H54),IF(G54&gt;=(2-H54-H53),H54*E54+H53*E53+D54*(2-H54-H53),IF(G53&gt;=(2-H54-G54-H53),H54*E54+D54*G54+E53*H53+D53*(2-H54-G54-H53),E54*H54+D54*G54+E53*H53+D53*G53)))))</f>
        <v>0</v>
      </c>
      <c r="K53" s="158" t="s">
        <v>254</v>
      </c>
      <c r="L53" s="158" t="s">
        <v>350</v>
      </c>
    </row>
    <row r="54" spans="2:12" ht="51.95" customHeight="1">
      <c r="B54" s="180"/>
      <c r="C54" s="44" t="s">
        <v>344</v>
      </c>
      <c r="D54" s="120">
        <v>15</v>
      </c>
      <c r="E54" s="121">
        <v>30</v>
      </c>
      <c r="F54" s="226"/>
      <c r="G54" s="129"/>
      <c r="H54" s="129"/>
      <c r="I54" s="143">
        <f>G54*D54+H54*E54</f>
        <v>0</v>
      </c>
      <c r="J54" s="221"/>
      <c r="K54" s="159"/>
      <c r="L54" s="159"/>
    </row>
    <row r="55" spans="2:12" ht="66" customHeight="1">
      <c r="B55" s="179">
        <v>15</v>
      </c>
      <c r="C55" s="30" t="s">
        <v>317</v>
      </c>
      <c r="D55" s="41" t="s">
        <v>290</v>
      </c>
      <c r="E55" s="42" t="s">
        <v>227</v>
      </c>
      <c r="F55" s="227"/>
      <c r="G55" s="315"/>
      <c r="H55" s="315"/>
      <c r="I55" s="315"/>
      <c r="J55" s="315"/>
      <c r="K55" s="315"/>
      <c r="L55" s="228"/>
    </row>
    <row r="56" spans="2:12" ht="84.75" customHeight="1">
      <c r="B56" s="207"/>
      <c r="C56" s="44" t="s">
        <v>414</v>
      </c>
      <c r="D56" s="56">
        <v>15</v>
      </c>
      <c r="E56" s="54">
        <v>20</v>
      </c>
      <c r="F56" s="225">
        <v>3</v>
      </c>
      <c r="G56" s="129"/>
      <c r="H56" s="129"/>
      <c r="I56" s="145">
        <f>D56*G56+E56*H56</f>
        <v>0</v>
      </c>
      <c r="J56" s="220">
        <f>IF(SUM(G56:H57)&lt;=3,SUM(I56:I57),IF(H57&gt;3,E57*3,IF(H56&gt;=(3-H57),H57*E57+E56*(3-H57),IF(G57&gt;=(3-H57-H56),H57*E57+H56*E56+D57*(3-H57-H56),IF(G56&gt;=(3-H57-G57-H56),H57*E57+D57*G57+E56*H56+D56*(3-H57-G57-H56),E57*H57+D57*G57+E56*H56+D56*G56)))))</f>
        <v>0</v>
      </c>
      <c r="K56" s="158" t="s">
        <v>255</v>
      </c>
      <c r="L56" s="158" t="s">
        <v>396</v>
      </c>
    </row>
    <row r="57" spans="2:12" ht="62.25" customHeight="1">
      <c r="B57" s="180"/>
      <c r="C57" s="44" t="s">
        <v>344</v>
      </c>
      <c r="D57" s="120">
        <v>20</v>
      </c>
      <c r="E57" s="121">
        <v>40</v>
      </c>
      <c r="F57" s="226"/>
      <c r="G57" s="129"/>
      <c r="H57" s="129"/>
      <c r="I57" s="145">
        <f>D57*G57+E57*H57</f>
        <v>0</v>
      </c>
      <c r="J57" s="221"/>
      <c r="K57" s="159"/>
      <c r="L57" s="159"/>
    </row>
    <row r="58" spans="2:12" s="6" customFormat="1" ht="39" customHeight="1">
      <c r="B58" s="179">
        <v>16</v>
      </c>
      <c r="C58" s="48" t="s">
        <v>318</v>
      </c>
      <c r="D58" s="208"/>
      <c r="E58" s="209"/>
      <c r="F58" s="209"/>
      <c r="G58" s="209"/>
      <c r="H58" s="209"/>
      <c r="I58" s="209"/>
      <c r="J58" s="209"/>
      <c r="K58" s="209"/>
      <c r="L58" s="210"/>
    </row>
    <row r="59" spans="2:12" ht="27.75" customHeight="1">
      <c r="B59" s="207"/>
      <c r="C59" s="44" t="s">
        <v>206</v>
      </c>
      <c r="D59" s="206">
        <v>30</v>
      </c>
      <c r="E59" s="206"/>
      <c r="F59" s="214">
        <v>1</v>
      </c>
      <c r="G59" s="181"/>
      <c r="H59" s="182"/>
      <c r="I59" s="143">
        <f>D59*G59</f>
        <v>0</v>
      </c>
      <c r="J59" s="217">
        <f>IF(MAX(G59:H61)=1, MAX(I59:I61), IF(G59&lt;1, IF(G60&lt;1, IF(G61&lt;1,0,D61), D60), D59))</f>
        <v>0</v>
      </c>
      <c r="K59" s="211" t="s">
        <v>256</v>
      </c>
      <c r="L59" s="158" t="s">
        <v>276</v>
      </c>
    </row>
    <row r="60" spans="2:12" ht="27.75" customHeight="1">
      <c r="B60" s="207"/>
      <c r="C60" s="44" t="s">
        <v>205</v>
      </c>
      <c r="D60" s="206">
        <v>50</v>
      </c>
      <c r="E60" s="206"/>
      <c r="F60" s="215"/>
      <c r="G60" s="181"/>
      <c r="H60" s="182"/>
      <c r="I60" s="143">
        <f t="shared" ref="I60:I61" si="2">D60*G60</f>
        <v>0</v>
      </c>
      <c r="J60" s="218"/>
      <c r="K60" s="212"/>
      <c r="L60" s="160"/>
    </row>
    <row r="61" spans="2:12" ht="27.75" customHeight="1">
      <c r="B61" s="180"/>
      <c r="C61" s="44" t="s">
        <v>204</v>
      </c>
      <c r="D61" s="206">
        <v>80</v>
      </c>
      <c r="E61" s="206"/>
      <c r="F61" s="216"/>
      <c r="G61" s="181"/>
      <c r="H61" s="182"/>
      <c r="I61" s="143">
        <f t="shared" si="2"/>
        <v>0</v>
      </c>
      <c r="J61" s="219"/>
      <c r="K61" s="213"/>
      <c r="L61" s="159"/>
    </row>
    <row r="62" spans="2:12" ht="66.75" customHeight="1">
      <c r="B62" s="179">
        <v>17</v>
      </c>
      <c r="C62" s="93" t="s">
        <v>230</v>
      </c>
      <c r="D62" s="41" t="s">
        <v>290</v>
      </c>
      <c r="E62" s="42" t="s">
        <v>227</v>
      </c>
      <c r="F62" s="262"/>
      <c r="G62" s="262"/>
      <c r="H62" s="262"/>
      <c r="I62" s="262"/>
      <c r="J62" s="262"/>
      <c r="K62" s="262"/>
      <c r="L62" s="262"/>
    </row>
    <row r="63" spans="2:12" ht="42.95" customHeight="1">
      <c r="B63" s="207"/>
      <c r="C63" s="44" t="s">
        <v>233</v>
      </c>
      <c r="D63" s="43">
        <v>10</v>
      </c>
      <c r="E63" s="34">
        <v>20</v>
      </c>
      <c r="F63" s="214">
        <v>2</v>
      </c>
      <c r="G63" s="128"/>
      <c r="H63" s="128"/>
      <c r="I63" s="143">
        <f>D63*G63+E63*H63</f>
        <v>0</v>
      </c>
      <c r="J63" s="217">
        <f>IF(SUM(G63:H65)&lt;=2,SUM(I63:I65), IF(H65&gt;2, E65*2, IF(G65&gt;=(2-H65), H65*E65+D65*(2-H65), IF(H64&gt;=(2-H65-G65), H65*E65+D65*G65+E64*(2-H65-G65), IF(G64&gt;=(2-H65-G65-H64), H65*E65+D65*G65+E64*H64+D64*(2-H65-G65-H64), IF(H63&gt;=(2-H65-G65-H64-G64), H65*E65+D65*G65+E64*H64+D64*G64+E63*(2-H65-G65-H64-G64), IF(G63&gt;=(2-H65-G65-H64-G64-H63), H65*E65+D65*G65+E64*H64+D64*G64+E63*H63+D63*(2-H65-G65-H64-G64-H63), E65*H65+D65*G65+E64*H64+D64*G64+E63*H63+D63*G63)))))) )</f>
        <v>0</v>
      </c>
      <c r="K63" s="158" t="s">
        <v>257</v>
      </c>
      <c r="L63" s="231" t="s">
        <v>260</v>
      </c>
    </row>
    <row r="64" spans="2:12" ht="42.95" customHeight="1">
      <c r="B64" s="207"/>
      <c r="C64" s="44" t="s">
        <v>229</v>
      </c>
      <c r="D64" s="43">
        <v>20</v>
      </c>
      <c r="E64" s="34">
        <v>30</v>
      </c>
      <c r="F64" s="215"/>
      <c r="G64" s="128"/>
      <c r="H64" s="128"/>
      <c r="I64" s="143">
        <f t="shared" ref="I64:I65" si="3">D64*G64+E64*H64</f>
        <v>0</v>
      </c>
      <c r="J64" s="218"/>
      <c r="K64" s="160"/>
      <c r="L64" s="231"/>
    </row>
    <row r="65" spans="2:12" ht="42" customHeight="1">
      <c r="B65" s="180"/>
      <c r="C65" s="44" t="s">
        <v>19</v>
      </c>
      <c r="D65" s="120">
        <v>30</v>
      </c>
      <c r="E65" s="121">
        <v>50</v>
      </c>
      <c r="F65" s="216"/>
      <c r="G65" s="128"/>
      <c r="H65" s="128"/>
      <c r="I65" s="143">
        <f t="shared" si="3"/>
        <v>0</v>
      </c>
      <c r="J65" s="219"/>
      <c r="K65" s="159"/>
      <c r="L65" s="231"/>
    </row>
    <row r="66" spans="2:12" ht="63.95" customHeight="1">
      <c r="B66" s="179">
        <v>18</v>
      </c>
      <c r="C66" s="39" t="s">
        <v>231</v>
      </c>
      <c r="D66" s="41" t="s">
        <v>290</v>
      </c>
      <c r="E66" s="42" t="s">
        <v>227</v>
      </c>
      <c r="F66" s="134"/>
      <c r="G66" s="135"/>
      <c r="H66" s="135"/>
      <c r="I66" s="135"/>
      <c r="J66" s="135"/>
      <c r="K66" s="135"/>
      <c r="L66" s="136"/>
    </row>
    <row r="67" spans="2:12" ht="103.5" customHeight="1">
      <c r="B67" s="180"/>
      <c r="C67" s="44" t="s">
        <v>232</v>
      </c>
      <c r="D67" s="43">
        <v>20</v>
      </c>
      <c r="E67" s="34">
        <v>30</v>
      </c>
      <c r="F67" s="52">
        <v>2</v>
      </c>
      <c r="G67" s="128"/>
      <c r="H67" s="128"/>
      <c r="I67" s="143">
        <f>D67*G67+E67*H67</f>
        <v>0</v>
      </c>
      <c r="J67" s="143">
        <f>IF(SUM(G67:H67)&lt;=2,I67,IF(H67&gt;=2,E67*2,IF(G67&gt;=(2-H67),E67*H67+(2-H67)*D67,E67*H67+D67*G67)))</f>
        <v>0</v>
      </c>
      <c r="K67" s="94" t="s">
        <v>258</v>
      </c>
      <c r="L67" s="95" t="s">
        <v>259</v>
      </c>
    </row>
    <row r="68" spans="2:12" ht="135.75" customHeight="1">
      <c r="B68" s="112">
        <v>19</v>
      </c>
      <c r="C68" s="44" t="s">
        <v>234</v>
      </c>
      <c r="D68" s="208">
        <v>60</v>
      </c>
      <c r="E68" s="210"/>
      <c r="F68" s="52" t="s">
        <v>235</v>
      </c>
      <c r="G68" s="181"/>
      <c r="H68" s="182"/>
      <c r="I68" s="143">
        <f>D68*G68</f>
        <v>0</v>
      </c>
      <c r="J68" s="143">
        <f>I68</f>
        <v>0</v>
      </c>
      <c r="K68" s="95" t="s">
        <v>261</v>
      </c>
      <c r="L68" s="95" t="s">
        <v>262</v>
      </c>
    </row>
    <row r="69" spans="2:12" ht="43.5" customHeight="1">
      <c r="B69" s="179">
        <v>20</v>
      </c>
      <c r="C69" s="30" t="s">
        <v>345</v>
      </c>
      <c r="D69" s="41" t="s">
        <v>228</v>
      </c>
      <c r="E69" s="42" t="s">
        <v>287</v>
      </c>
      <c r="F69" s="58"/>
      <c r="G69" s="122"/>
      <c r="H69" s="122"/>
      <c r="I69" s="64"/>
      <c r="J69" s="64"/>
      <c r="K69" s="105"/>
      <c r="L69" s="106"/>
    </row>
    <row r="70" spans="2:12" s="57" customFormat="1" ht="54" customHeight="1">
      <c r="B70" s="207"/>
      <c r="C70" s="44" t="s">
        <v>26</v>
      </c>
      <c r="D70" s="51">
        <v>5</v>
      </c>
      <c r="E70" s="51">
        <v>7</v>
      </c>
      <c r="F70" s="161">
        <v>3</v>
      </c>
      <c r="G70" s="137"/>
      <c r="H70" s="137"/>
      <c r="I70" s="148">
        <f>D70*G70+E70*H70</f>
        <v>0</v>
      </c>
      <c r="J70" s="220">
        <f>IF(SUM(G70:H71)&lt;=3,SUM(I70:I71),IF(H71&gt;3,E71*3,IF(H70&gt;=(3-H71),H71*E71+E70*(3-H71),IF(G71&gt;=(3-H71-H70),H71*E71+H70*E70+D71*(3-H71-H70),IF(G70&gt;=(3-H71-G71-H70),H71*E71+D71*G71+E70*H70+D70*(3-H71-G71-H70),E71*H71+D71*G71+E70*H70+D70*G70)))))</f>
        <v>0</v>
      </c>
      <c r="K70" s="158" t="s">
        <v>263</v>
      </c>
      <c r="L70" s="158" t="s">
        <v>397</v>
      </c>
    </row>
    <row r="71" spans="2:12" s="57" customFormat="1" ht="54" customHeight="1">
      <c r="B71" s="180"/>
      <c r="C71" s="44" t="s">
        <v>236</v>
      </c>
      <c r="D71" s="121">
        <v>10</v>
      </c>
      <c r="E71" s="121">
        <v>20</v>
      </c>
      <c r="F71" s="162"/>
      <c r="G71" s="137"/>
      <c r="H71" s="137"/>
      <c r="I71" s="148">
        <f>D71*G71+E71*H71</f>
        <v>0</v>
      </c>
      <c r="J71" s="221"/>
      <c r="K71" s="159"/>
      <c r="L71" s="159"/>
    </row>
    <row r="72" spans="2:12" s="57" customFormat="1" ht="58.5" customHeight="1">
      <c r="B72" s="179">
        <v>20</v>
      </c>
      <c r="C72" s="30" t="s">
        <v>346</v>
      </c>
      <c r="D72" s="41" t="s">
        <v>228</v>
      </c>
      <c r="E72" s="42" t="s">
        <v>287</v>
      </c>
      <c r="F72" s="68"/>
      <c r="G72" s="122"/>
      <c r="H72" s="122"/>
      <c r="I72" s="68"/>
      <c r="J72" s="68"/>
      <c r="K72" s="105"/>
      <c r="L72" s="106"/>
    </row>
    <row r="73" spans="2:12" s="57" customFormat="1" ht="54" customHeight="1">
      <c r="B73" s="207"/>
      <c r="C73" s="44" t="s">
        <v>236</v>
      </c>
      <c r="D73" s="65">
        <v>10</v>
      </c>
      <c r="E73" s="65">
        <v>20</v>
      </c>
      <c r="F73" s="65">
        <v>1</v>
      </c>
      <c r="G73" s="129"/>
      <c r="H73" s="129"/>
      <c r="I73" s="145">
        <f>D73*G73+E73*H73</f>
        <v>0</v>
      </c>
      <c r="J73" s="145">
        <f>IF(SUM(G73:H73)&lt;=1,I73, IF(H73&gt;=1,E73, IF(G73&gt;=1,D73,0)))</f>
        <v>0</v>
      </c>
      <c r="K73" s="158" t="s">
        <v>347</v>
      </c>
      <c r="L73" s="158" t="s">
        <v>360</v>
      </c>
    </row>
    <row r="74" spans="2:12" s="57" customFormat="1" ht="74.25" customHeight="1">
      <c r="B74" s="180"/>
      <c r="C74" s="44" t="s">
        <v>26</v>
      </c>
      <c r="D74" s="65">
        <v>5</v>
      </c>
      <c r="E74" s="65">
        <v>7</v>
      </c>
      <c r="F74" s="65">
        <v>1</v>
      </c>
      <c r="G74" s="129"/>
      <c r="H74" s="129"/>
      <c r="I74" s="145">
        <f>D74*G74+E74*H74</f>
        <v>0</v>
      </c>
      <c r="J74" s="145">
        <f>IF(SUM(G74:H74)&lt;=1,I74, IF(H74&gt;=1,E74, IF(G74&gt;=1,D74,0)))</f>
        <v>0</v>
      </c>
      <c r="K74" s="159"/>
      <c r="L74" s="159"/>
    </row>
    <row r="75" spans="2:12" ht="72.75" customHeight="1">
      <c r="B75" s="111">
        <v>22</v>
      </c>
      <c r="C75" s="30" t="s">
        <v>319</v>
      </c>
      <c r="D75" s="163">
        <v>15</v>
      </c>
      <c r="E75" s="164"/>
      <c r="F75" s="67">
        <v>2</v>
      </c>
      <c r="G75" s="181"/>
      <c r="H75" s="182"/>
      <c r="I75" s="143">
        <f>D75*G75</f>
        <v>0</v>
      </c>
      <c r="J75" s="143">
        <f>IF(G75&gt;=2, D75*2,I75)</f>
        <v>0</v>
      </c>
      <c r="K75" s="82" t="s">
        <v>264</v>
      </c>
      <c r="L75" s="82" t="s">
        <v>265</v>
      </c>
    </row>
    <row r="76" spans="2:12" ht="38.25">
      <c r="B76" s="179">
        <v>23</v>
      </c>
      <c r="C76" s="93" t="s">
        <v>320</v>
      </c>
      <c r="D76" s="229"/>
      <c r="E76" s="230"/>
      <c r="F76" s="45"/>
      <c r="G76" s="45"/>
      <c r="H76" s="45"/>
      <c r="I76" s="45"/>
      <c r="J76" s="45"/>
      <c r="K76" s="107"/>
      <c r="L76" s="108"/>
    </row>
    <row r="77" spans="2:12" ht="33.75" customHeight="1">
      <c r="B77" s="207"/>
      <c r="C77" s="46" t="s">
        <v>23</v>
      </c>
      <c r="D77" s="178">
        <v>15</v>
      </c>
      <c r="E77" s="178"/>
      <c r="F77" s="190">
        <v>2</v>
      </c>
      <c r="G77" s="183"/>
      <c r="H77" s="184"/>
      <c r="I77" s="143">
        <f>D77*G77</f>
        <v>0</v>
      </c>
      <c r="J77" s="217">
        <f>IF(G78&gt;=2,D78*2,IF(G77+G78&gt;2,D78+D77,D78*G78+D77*G77))</f>
        <v>0</v>
      </c>
      <c r="K77" s="158" t="s">
        <v>266</v>
      </c>
      <c r="L77" s="158" t="s">
        <v>398</v>
      </c>
    </row>
    <row r="78" spans="2:12" ht="51" customHeight="1">
      <c r="B78" s="180"/>
      <c r="C78" s="46" t="s">
        <v>24</v>
      </c>
      <c r="D78" s="178">
        <v>25</v>
      </c>
      <c r="E78" s="178"/>
      <c r="F78" s="191"/>
      <c r="G78" s="185"/>
      <c r="H78" s="186"/>
      <c r="I78" s="143">
        <f>D78*G78</f>
        <v>0</v>
      </c>
      <c r="J78" s="219"/>
      <c r="K78" s="159"/>
      <c r="L78" s="159"/>
    </row>
    <row r="79" spans="2:12" ht="42.75" customHeight="1">
      <c r="B79" s="179">
        <v>24</v>
      </c>
      <c r="C79" s="47" t="s">
        <v>237</v>
      </c>
      <c r="D79" s="229"/>
      <c r="E79" s="230"/>
      <c r="F79" s="45"/>
      <c r="G79" s="45"/>
      <c r="H79" s="45"/>
      <c r="I79" s="45"/>
      <c r="J79" s="45"/>
      <c r="K79" s="107"/>
      <c r="L79" s="108"/>
    </row>
    <row r="80" spans="2:12" ht="27.95" customHeight="1">
      <c r="B80" s="207"/>
      <c r="C80" s="46" t="s">
        <v>23</v>
      </c>
      <c r="D80" s="178">
        <v>20</v>
      </c>
      <c r="E80" s="178"/>
      <c r="F80" s="263" t="s">
        <v>235</v>
      </c>
      <c r="G80" s="187"/>
      <c r="H80" s="187"/>
      <c r="I80" s="149">
        <f>D80*G80</f>
        <v>0</v>
      </c>
      <c r="J80" s="150">
        <f>I80</f>
        <v>0</v>
      </c>
      <c r="K80" s="314" t="s">
        <v>238</v>
      </c>
      <c r="L80" s="158" t="s">
        <v>384</v>
      </c>
    </row>
    <row r="81" spans="2:12" ht="32.25" customHeight="1">
      <c r="B81" s="180"/>
      <c r="C81" s="46" t="s">
        <v>24</v>
      </c>
      <c r="D81" s="178">
        <v>30</v>
      </c>
      <c r="E81" s="178"/>
      <c r="F81" s="266"/>
      <c r="G81" s="185"/>
      <c r="H81" s="186"/>
      <c r="I81" s="149">
        <f>D81*G81</f>
        <v>0</v>
      </c>
      <c r="J81" s="151">
        <f>I81</f>
        <v>0</v>
      </c>
      <c r="K81" s="314"/>
      <c r="L81" s="159"/>
    </row>
    <row r="82" spans="2:12" ht="27.95" customHeight="1">
      <c r="B82" s="203">
        <v>25</v>
      </c>
      <c r="C82" s="267" t="s">
        <v>321</v>
      </c>
      <c r="D82" s="305" t="s">
        <v>290</v>
      </c>
      <c r="E82" s="305" t="s">
        <v>227</v>
      </c>
      <c r="F82" s="291" t="s">
        <v>349</v>
      </c>
      <c r="G82" s="188" t="s">
        <v>411</v>
      </c>
      <c r="H82" s="189"/>
      <c r="I82" s="277" t="s">
        <v>342</v>
      </c>
      <c r="J82" s="277" t="s">
        <v>412</v>
      </c>
      <c r="K82" s="262"/>
      <c r="L82" s="262"/>
    </row>
    <row r="83" spans="2:12" ht="76.5">
      <c r="B83" s="204"/>
      <c r="C83" s="269"/>
      <c r="D83" s="306"/>
      <c r="E83" s="306"/>
      <c r="F83" s="292"/>
      <c r="G83" s="133" t="s">
        <v>290</v>
      </c>
      <c r="H83" s="133" t="s">
        <v>227</v>
      </c>
      <c r="I83" s="278"/>
      <c r="J83" s="278"/>
      <c r="K83" s="262"/>
      <c r="L83" s="262"/>
    </row>
    <row r="84" spans="2:12" ht="31.5" customHeight="1">
      <c r="B84" s="204"/>
      <c r="C84" s="44" t="s">
        <v>233</v>
      </c>
      <c r="D84" s="43">
        <v>10</v>
      </c>
      <c r="E84" s="34">
        <v>20</v>
      </c>
      <c r="F84" s="263">
        <v>2</v>
      </c>
      <c r="G84" s="138"/>
      <c r="H84" s="138"/>
      <c r="I84" s="152">
        <f>D84*G84+E84*H84</f>
        <v>0</v>
      </c>
      <c r="J84" s="217">
        <f>IF(SUM(G84:H86)&lt;=2,SUM(I84:I86), IF(H86&gt;2, E86*2, IF(G86&gt;=(2-H86), H86*E86+D86*(2-H86), IF(H85&gt;=(2-H86-G86), H86*E86+D86*G86+E85*(2-H86-G86), IF(G85&gt;=(2-H86-G86-H85), H86*E86+D86*G86+E85*H85+D85*(2-H86-G86-H85), IF(H84&gt;=(2-H86-G86-H85-G85), H86*E86+D86*G86+E85*H85+D85*G85+E84*(2-H86-G86-H85-G85), IF(G84&gt;=(2-H86-G86-H85-G85-H84), H86*E86+D86*G86+E85*H85+D85*G85+E84*H84+D84*(2-H86-G86-H85-G85-H84), E86*H86+D86*G86+E85*H85+D85*G85+E84*H84+D84*G84)))))) )</f>
        <v>0</v>
      </c>
      <c r="K84" s="158" t="s">
        <v>285</v>
      </c>
      <c r="L84" s="158" t="s">
        <v>267</v>
      </c>
    </row>
    <row r="85" spans="2:12" ht="38.1" customHeight="1">
      <c r="B85" s="204"/>
      <c r="C85" s="44" t="s">
        <v>229</v>
      </c>
      <c r="D85" s="43">
        <v>20</v>
      </c>
      <c r="E85" s="34">
        <v>30</v>
      </c>
      <c r="F85" s="265"/>
      <c r="G85" s="139"/>
      <c r="H85" s="139"/>
      <c r="I85" s="152">
        <f t="shared" ref="I85:I86" si="4">D85*G85+E85*H85</f>
        <v>0</v>
      </c>
      <c r="J85" s="218"/>
      <c r="K85" s="160"/>
      <c r="L85" s="160"/>
    </row>
    <row r="86" spans="2:12" ht="35.1" customHeight="1">
      <c r="B86" s="205"/>
      <c r="C86" s="44" t="s">
        <v>19</v>
      </c>
      <c r="D86" s="120">
        <v>30</v>
      </c>
      <c r="E86" s="121">
        <v>50</v>
      </c>
      <c r="F86" s="266"/>
      <c r="G86" s="139"/>
      <c r="H86" s="139"/>
      <c r="I86" s="152">
        <f t="shared" si="4"/>
        <v>0</v>
      </c>
      <c r="J86" s="219"/>
      <c r="K86" s="159"/>
      <c r="L86" s="159"/>
    </row>
    <row r="87" spans="2:12" ht="69.75" customHeight="1">
      <c r="B87" s="203">
        <v>26</v>
      </c>
      <c r="C87" s="47" t="s">
        <v>322</v>
      </c>
      <c r="D87" s="41" t="s">
        <v>290</v>
      </c>
      <c r="E87" s="42" t="s">
        <v>227</v>
      </c>
      <c r="F87" s="222"/>
      <c r="G87" s="223"/>
      <c r="H87" s="223"/>
      <c r="I87" s="223"/>
      <c r="J87" s="223"/>
      <c r="K87" s="223"/>
      <c r="L87" s="224"/>
    </row>
    <row r="88" spans="2:12" ht="54" customHeight="1">
      <c r="B88" s="204"/>
      <c r="C88" s="38" t="s">
        <v>23</v>
      </c>
      <c r="D88" s="34">
        <v>10</v>
      </c>
      <c r="E88" s="34">
        <v>20</v>
      </c>
      <c r="F88" s="190">
        <v>3</v>
      </c>
      <c r="G88" s="138"/>
      <c r="H88" s="138"/>
      <c r="I88" s="152">
        <f>D88*G88+E88*H88</f>
        <v>0</v>
      </c>
      <c r="J88" s="220">
        <f>IF(SUM(G88:H89)&lt;=3,SUM(I88:I89),IF(H89&gt;3,E89*3,IF(H88&gt;=(3-H89),H89*E89+E88*(3-H89),IF(G89&gt;=(3-H89-H88),H89*E89+H88*E88+D89*(3-H89-H88),IF(G88&gt;=(3-H89-G89-H88),H89*E89+D89*G89+E88*H88+D88*(3-H89-G89-H88),E89*H89+D89*G89+E88*H88+D88*G88)))))</f>
        <v>0</v>
      </c>
      <c r="K88" s="171" t="s">
        <v>285</v>
      </c>
      <c r="L88" s="158" t="s">
        <v>265</v>
      </c>
    </row>
    <row r="89" spans="2:12" ht="63" customHeight="1">
      <c r="B89" s="205"/>
      <c r="C89" s="38" t="s">
        <v>24</v>
      </c>
      <c r="D89" s="34">
        <v>15</v>
      </c>
      <c r="E89" s="34">
        <v>30</v>
      </c>
      <c r="F89" s="191"/>
      <c r="G89" s="139"/>
      <c r="H89" s="139"/>
      <c r="I89" s="152">
        <f>D89*G89+E89*H89</f>
        <v>0</v>
      </c>
      <c r="J89" s="221"/>
      <c r="K89" s="171"/>
      <c r="L89" s="159"/>
    </row>
    <row r="90" spans="2:12" ht="21" customHeight="1">
      <c r="B90" s="60"/>
      <c r="C90" s="35"/>
      <c r="D90" s="35"/>
      <c r="E90" s="36"/>
      <c r="F90" s="270" t="s">
        <v>415</v>
      </c>
      <c r="G90" s="271"/>
      <c r="H90" s="271"/>
      <c r="I90" s="272"/>
      <c r="J90" s="146">
        <f>IF(SUM(J88,J84,J80:J81,J77:J77,J73:J75,J70,J67:J68,J63,J59,J56,J53,J49,J43)&gt;140, 140, SUM(J88,J84,J80:J81,J77:J77,J73:J75,J70,J67:J68,J63,J59,J56,J53,J49,J43))</f>
        <v>0</v>
      </c>
      <c r="K90" s="104"/>
      <c r="L90" s="104"/>
    </row>
    <row r="91" spans="2:12" ht="9.75" customHeight="1">
      <c r="B91" s="6"/>
    </row>
    <row r="92" spans="2:12" ht="39" customHeight="1">
      <c r="B92" s="285" t="s">
        <v>433</v>
      </c>
      <c r="C92" s="286"/>
      <c r="D92" s="286"/>
      <c r="E92" s="287"/>
      <c r="F92" s="291" t="s">
        <v>421</v>
      </c>
      <c r="G92" s="188" t="s">
        <v>411</v>
      </c>
      <c r="H92" s="189"/>
      <c r="I92" s="277" t="s">
        <v>342</v>
      </c>
      <c r="J92" s="277" t="s">
        <v>412</v>
      </c>
      <c r="K92" s="191"/>
      <c r="L92" s="191"/>
    </row>
    <row r="93" spans="2:12" ht="39" customHeight="1">
      <c r="B93" s="288"/>
      <c r="C93" s="289"/>
      <c r="D93" s="289"/>
      <c r="E93" s="290"/>
      <c r="F93" s="292"/>
      <c r="G93" s="130" t="s">
        <v>418</v>
      </c>
      <c r="H93" s="131" t="s">
        <v>419</v>
      </c>
      <c r="I93" s="278"/>
      <c r="J93" s="278"/>
      <c r="K93" s="191"/>
      <c r="L93" s="191"/>
    </row>
    <row r="94" spans="2:12" ht="78" customHeight="1">
      <c r="B94" s="203">
        <v>27</v>
      </c>
      <c r="C94" s="161" t="s">
        <v>323</v>
      </c>
      <c r="D94" s="193" t="s">
        <v>385</v>
      </c>
      <c r="E94" s="194"/>
      <c r="F94" s="297" t="s">
        <v>374</v>
      </c>
      <c r="G94" s="293"/>
      <c r="H94" s="293"/>
      <c r="I94" s="303">
        <f>(G94+H94)*3</f>
        <v>0</v>
      </c>
      <c r="J94" s="303">
        <f>IF(I94&gt;=60, 60, I94)</f>
        <v>0</v>
      </c>
      <c r="K94" s="158" t="s">
        <v>268</v>
      </c>
      <c r="L94" s="158" t="s">
        <v>399</v>
      </c>
    </row>
    <row r="95" spans="2:12" ht="62.1" customHeight="1">
      <c r="B95" s="205"/>
      <c r="C95" s="162"/>
      <c r="D95" s="195"/>
      <c r="E95" s="196"/>
      <c r="F95" s="298"/>
      <c r="G95" s="294"/>
      <c r="H95" s="294"/>
      <c r="I95" s="304"/>
      <c r="J95" s="304"/>
      <c r="K95" s="159"/>
      <c r="L95" s="159"/>
    </row>
    <row r="96" spans="2:12" ht="62.1" customHeight="1">
      <c r="B96" s="175"/>
      <c r="C96" s="176"/>
      <c r="D96" s="176"/>
      <c r="E96" s="177"/>
      <c r="F96" s="88" t="s">
        <v>417</v>
      </c>
      <c r="G96" s="188" t="s">
        <v>411</v>
      </c>
      <c r="H96" s="189"/>
      <c r="I96" s="88" t="s">
        <v>342</v>
      </c>
      <c r="J96" s="88" t="s">
        <v>420</v>
      </c>
      <c r="K96" s="295"/>
      <c r="L96" s="296"/>
    </row>
    <row r="97" spans="2:12" ht="139.5" customHeight="1">
      <c r="B97" s="115">
        <v>28</v>
      </c>
      <c r="C97" s="47" t="s">
        <v>324</v>
      </c>
      <c r="D97" s="299" t="s">
        <v>351</v>
      </c>
      <c r="E97" s="300"/>
      <c r="F97" s="76" t="s">
        <v>372</v>
      </c>
      <c r="G97" s="301"/>
      <c r="H97" s="302"/>
      <c r="I97" s="153">
        <f>G97*3</f>
        <v>0</v>
      </c>
      <c r="J97" s="153">
        <f>IF(I97&gt;60, 60, I97)</f>
        <v>0</v>
      </c>
      <c r="K97" s="29" t="s">
        <v>268</v>
      </c>
      <c r="L97" s="93" t="s">
        <v>400</v>
      </c>
    </row>
    <row r="98" spans="2:12" ht="72.95" customHeight="1">
      <c r="B98" s="175"/>
      <c r="C98" s="176"/>
      <c r="D98" s="176"/>
      <c r="E98" s="177"/>
      <c r="F98" s="88" t="s">
        <v>417</v>
      </c>
      <c r="G98" s="88" t="s">
        <v>422</v>
      </c>
      <c r="H98" s="88" t="s">
        <v>423</v>
      </c>
      <c r="I98" s="88" t="s">
        <v>342</v>
      </c>
      <c r="J98" s="88" t="s">
        <v>420</v>
      </c>
      <c r="K98" s="295"/>
      <c r="L98" s="296"/>
    </row>
    <row r="99" spans="2:12" ht="84" customHeight="1">
      <c r="B99" s="115">
        <v>29</v>
      </c>
      <c r="C99" s="123" t="s">
        <v>68</v>
      </c>
      <c r="D99" s="178" t="s">
        <v>244</v>
      </c>
      <c r="E99" s="178"/>
      <c r="F99" s="55" t="s">
        <v>269</v>
      </c>
      <c r="G99" s="129"/>
      <c r="H99" s="129"/>
      <c r="I99" s="145">
        <f>(G99+H99)*5</f>
        <v>0</v>
      </c>
      <c r="J99" s="145">
        <f>IF(G99&gt;=10, IF(H99&gt;=5, 75, 50+H99*5), IF(H99&gt;=5, G99*5+25, I99))</f>
        <v>0</v>
      </c>
      <c r="K99" s="29" t="s">
        <v>325</v>
      </c>
      <c r="L99" s="29" t="s">
        <v>270</v>
      </c>
    </row>
    <row r="100" spans="2:12" ht="84" customHeight="1">
      <c r="B100" s="175"/>
      <c r="C100" s="176"/>
      <c r="D100" s="176"/>
      <c r="E100" s="177"/>
      <c r="F100" s="88" t="s">
        <v>417</v>
      </c>
      <c r="G100" s="188" t="s">
        <v>411</v>
      </c>
      <c r="H100" s="189"/>
      <c r="I100" s="88" t="s">
        <v>342</v>
      </c>
      <c r="J100" s="88" t="s">
        <v>420</v>
      </c>
      <c r="K100" s="295"/>
      <c r="L100" s="296"/>
    </row>
    <row r="101" spans="2:12" ht="70.5" customHeight="1">
      <c r="B101" s="115">
        <v>30</v>
      </c>
      <c r="C101" s="123" t="s">
        <v>405</v>
      </c>
      <c r="D101" s="178">
        <v>15</v>
      </c>
      <c r="E101" s="178"/>
      <c r="F101" s="91" t="s">
        <v>373</v>
      </c>
      <c r="G101" s="301"/>
      <c r="H101" s="302"/>
      <c r="I101" s="150">
        <f>D101*G101</f>
        <v>0</v>
      </c>
      <c r="J101" s="150">
        <f>IF(G101&gt;=2,D101*2, I101)</f>
        <v>0</v>
      </c>
      <c r="K101" s="29" t="s">
        <v>291</v>
      </c>
      <c r="L101" s="29" t="s">
        <v>271</v>
      </c>
    </row>
    <row r="102" spans="2:12" ht="16.5" customHeight="1">
      <c r="B102" s="203">
        <v>31</v>
      </c>
      <c r="C102" s="267" t="s">
        <v>326</v>
      </c>
      <c r="D102" s="279">
        <v>15</v>
      </c>
      <c r="E102" s="280"/>
      <c r="F102" s="322">
        <v>5</v>
      </c>
      <c r="G102" s="324"/>
      <c r="H102" s="325"/>
      <c r="I102" s="316">
        <f>D102*G102</f>
        <v>0</v>
      </c>
      <c r="J102" s="319">
        <f>IF(G102&gt;=5,D102*5, I102)</f>
        <v>0</v>
      </c>
      <c r="K102" s="158" t="s">
        <v>327</v>
      </c>
      <c r="L102" s="158" t="s">
        <v>361</v>
      </c>
    </row>
    <row r="103" spans="2:12" ht="16.5" customHeight="1">
      <c r="B103" s="204"/>
      <c r="C103" s="268"/>
      <c r="D103" s="281"/>
      <c r="E103" s="282"/>
      <c r="F103" s="323"/>
      <c r="G103" s="326"/>
      <c r="H103" s="327"/>
      <c r="I103" s="317"/>
      <c r="J103" s="320"/>
      <c r="K103" s="160"/>
      <c r="L103" s="160"/>
    </row>
    <row r="104" spans="2:12" ht="52.5" customHeight="1">
      <c r="B104" s="205"/>
      <c r="C104" s="269"/>
      <c r="D104" s="283"/>
      <c r="E104" s="284"/>
      <c r="F104" s="298"/>
      <c r="G104" s="328"/>
      <c r="H104" s="329"/>
      <c r="I104" s="318"/>
      <c r="J104" s="321"/>
      <c r="K104" s="159"/>
      <c r="L104" s="159"/>
    </row>
    <row r="105" spans="2:12" ht="61.5" customHeight="1">
      <c r="B105" s="115">
        <v>32</v>
      </c>
      <c r="C105" s="61" t="s">
        <v>239</v>
      </c>
      <c r="D105" s="200">
        <v>3</v>
      </c>
      <c r="E105" s="200"/>
      <c r="F105" s="62" t="s">
        <v>362</v>
      </c>
      <c r="G105" s="330"/>
      <c r="H105" s="331"/>
      <c r="I105" s="154">
        <f>D105*G105</f>
        <v>0</v>
      </c>
      <c r="J105" s="150">
        <f>IF(G105&gt;=3,D105*3, I105)</f>
        <v>0</v>
      </c>
      <c r="K105" s="96" t="s">
        <v>328</v>
      </c>
      <c r="L105" s="96" t="s">
        <v>329</v>
      </c>
    </row>
    <row r="106" spans="2:12" ht="124.5" customHeight="1">
      <c r="B106" s="115">
        <v>33</v>
      </c>
      <c r="C106" s="61" t="s">
        <v>330</v>
      </c>
      <c r="D106" s="201" t="s">
        <v>292</v>
      </c>
      <c r="E106" s="202"/>
      <c r="F106" s="63" t="s">
        <v>283</v>
      </c>
      <c r="G106" s="332"/>
      <c r="H106" s="333"/>
      <c r="I106" s="154">
        <f>15*G106</f>
        <v>0</v>
      </c>
      <c r="J106" s="150">
        <f>IF(G106&gt;=4,60, I106)</f>
        <v>0</v>
      </c>
      <c r="K106" s="96" t="s">
        <v>282</v>
      </c>
      <c r="L106" s="96" t="s">
        <v>363</v>
      </c>
    </row>
    <row r="107" spans="2:12" ht="27.95" customHeight="1">
      <c r="B107" s="203">
        <v>34</v>
      </c>
      <c r="C107" s="267" t="s">
        <v>245</v>
      </c>
      <c r="D107" s="305" t="s">
        <v>228</v>
      </c>
      <c r="E107" s="305" t="s">
        <v>227</v>
      </c>
      <c r="F107" s="291" t="s">
        <v>349</v>
      </c>
      <c r="G107" s="188" t="s">
        <v>411</v>
      </c>
      <c r="H107" s="189"/>
      <c r="I107" s="277" t="s">
        <v>342</v>
      </c>
      <c r="J107" s="277" t="s">
        <v>412</v>
      </c>
      <c r="K107" s="191"/>
      <c r="L107" s="191"/>
    </row>
    <row r="108" spans="2:12" ht="76.5">
      <c r="B108" s="204"/>
      <c r="C108" s="269"/>
      <c r="D108" s="306"/>
      <c r="E108" s="306"/>
      <c r="F108" s="292"/>
      <c r="G108" s="133" t="s">
        <v>424</v>
      </c>
      <c r="H108" s="133" t="s">
        <v>227</v>
      </c>
      <c r="I108" s="278"/>
      <c r="J108" s="278"/>
      <c r="K108" s="191"/>
      <c r="L108" s="191"/>
    </row>
    <row r="109" spans="2:12" ht="38.25" customHeight="1">
      <c r="B109" s="204"/>
      <c r="C109" s="38" t="s">
        <v>33</v>
      </c>
      <c r="D109" s="34">
        <v>10</v>
      </c>
      <c r="E109" s="34">
        <v>15</v>
      </c>
      <c r="F109" s="190" t="s">
        <v>348</v>
      </c>
      <c r="G109" s="138"/>
      <c r="H109" s="138"/>
      <c r="I109" s="152">
        <f>D109*G109+E109*H109</f>
        <v>0</v>
      </c>
      <c r="J109" s="217">
        <f>IF(SUM(G109:H111)&lt;=3,SUM(I109:I111), IF(H111&gt;=3, E111*3, IF(G111&gt;=(3-H111), H111*E111+D111*(3-H111), IF(H110&gt;=(3-H111-G111), H111*E111+D111*G111+E110*(3-H111-G111), IF(H109&gt;=(3-H111-G111-H110), H111*E111+D111*G111+E110*H110+E109*(3-H111-G111-H110), IF(G110&gt;=(3-H111-G111-H110), H111*E111+D111*G111+E110*H110+D110*(3-H111-G111-H110), IF(G109&gt;=(3-H111-G111-H110-H109-G110),   H111*E111+D111*G111+E110*H110+D110*G110+E109*H109+D109*(3-H111-G111-H110-G110-H109), E111*H111+D111*G111+E110*H110+D110*G110+E109*H109+D109*G109)))))) )</f>
        <v>0</v>
      </c>
      <c r="K109" s="158" t="s">
        <v>331</v>
      </c>
      <c r="L109" s="158" t="s">
        <v>352</v>
      </c>
    </row>
    <row r="110" spans="2:12" ht="27.75" customHeight="1">
      <c r="B110" s="204"/>
      <c r="C110" s="38" t="s">
        <v>53</v>
      </c>
      <c r="D110" s="34">
        <v>10</v>
      </c>
      <c r="E110" s="34">
        <v>15</v>
      </c>
      <c r="F110" s="191"/>
      <c r="G110" s="139"/>
      <c r="H110" s="139"/>
      <c r="I110" s="152">
        <f t="shared" ref="I110:I111" si="5">D110*G110+E110*H110</f>
        <v>0</v>
      </c>
      <c r="J110" s="218"/>
      <c r="K110" s="160"/>
      <c r="L110" s="160"/>
    </row>
    <row r="111" spans="2:12" ht="27.75" customHeight="1">
      <c r="B111" s="204"/>
      <c r="C111" s="38" t="s">
        <v>1</v>
      </c>
      <c r="D111" s="34">
        <v>15</v>
      </c>
      <c r="E111" s="34">
        <v>20</v>
      </c>
      <c r="F111" s="191"/>
      <c r="G111" s="139"/>
      <c r="H111" s="139"/>
      <c r="I111" s="152">
        <f t="shared" si="5"/>
        <v>0</v>
      </c>
      <c r="J111" s="219"/>
      <c r="K111" s="160"/>
      <c r="L111" s="160"/>
    </row>
    <row r="112" spans="2:12" ht="27.75" customHeight="1">
      <c r="B112" s="205"/>
      <c r="C112" s="38" t="s">
        <v>2</v>
      </c>
      <c r="D112" s="34">
        <v>20</v>
      </c>
      <c r="E112" s="34">
        <v>25</v>
      </c>
      <c r="F112" s="87">
        <v>2</v>
      </c>
      <c r="G112" s="139"/>
      <c r="H112" s="139"/>
      <c r="I112" s="152">
        <f>D112*G112+E112*H112</f>
        <v>0</v>
      </c>
      <c r="J112" s="151">
        <f>IF(SUM(G112:H112)&lt;=2,I112,IF(H112&gt;=2,50,IF(G112&gt;=(2-H112),H112*E112+(2-H112)*D112,H112*E112+G112*D112)))</f>
        <v>0</v>
      </c>
      <c r="K112" s="159"/>
      <c r="L112" s="159"/>
    </row>
    <row r="113" spans="2:12" ht="42.75" customHeight="1">
      <c r="B113" s="203">
        <v>35</v>
      </c>
      <c r="C113" s="47" t="s">
        <v>246</v>
      </c>
      <c r="D113" s="42" t="s">
        <v>228</v>
      </c>
      <c r="E113" s="42" t="s">
        <v>227</v>
      </c>
      <c r="F113" s="262"/>
      <c r="G113" s="262"/>
      <c r="H113" s="262"/>
      <c r="I113" s="262"/>
      <c r="J113" s="262"/>
      <c r="K113" s="262"/>
      <c r="L113" s="262"/>
    </row>
    <row r="114" spans="2:12" ht="28.5" customHeight="1">
      <c r="B114" s="204"/>
      <c r="C114" s="38" t="s">
        <v>33</v>
      </c>
      <c r="D114" s="34">
        <v>15</v>
      </c>
      <c r="E114" s="50">
        <v>25</v>
      </c>
      <c r="F114" s="263" t="s">
        <v>348</v>
      </c>
      <c r="G114" s="138"/>
      <c r="H114" s="138"/>
      <c r="I114" s="152">
        <f>D114*G114+E114*H114</f>
        <v>0</v>
      </c>
      <c r="J114" s="217">
        <f>IF(SUM(G114:H116)&lt;=3,SUM(I114:I116),IF(H116&gt;=3,E116*3,IF(H115&gt;(3-H116),H116*E116+E115*(3-H115),IF(H114&gt;=(3-H116-H115),H116*E116+E115*H115+E114*(3-H116-H115),IF(G116&gt;=(3-H116-H115-H114),H116*E116+E115*H115+E114*H114+D116*(3-H116-H115-H114),IF(G115&gt;=(3-H116-H115-H114-G116),H116*E116+E115*H115+E114*H114+G116*D116+D115*(3-H116-H115-H114-G116),IF(G114&gt;=(3-H116-H115-H114-G116-G115),H116*E116+E115*H115+E114*H114+G116*D116+G115*D115+D114*(3-H116-H115-H114-G116-G115),H116*E116+E115*H115+E114*H114+G116*D116+G115*D115+D114*G114)))))))</f>
        <v>0</v>
      </c>
      <c r="K114" s="158" t="s">
        <v>332</v>
      </c>
      <c r="L114" s="158" t="s">
        <v>353</v>
      </c>
    </row>
    <row r="115" spans="2:12" ht="28.5" customHeight="1">
      <c r="B115" s="204"/>
      <c r="C115" s="38" t="s">
        <v>53</v>
      </c>
      <c r="D115" s="34">
        <v>20</v>
      </c>
      <c r="E115" s="50">
        <v>25</v>
      </c>
      <c r="F115" s="265"/>
      <c r="G115" s="139"/>
      <c r="H115" s="139"/>
      <c r="I115" s="152">
        <f t="shared" ref="I115:I116" si="6">D115*G115+E115*H115</f>
        <v>0</v>
      </c>
      <c r="J115" s="218"/>
      <c r="K115" s="160"/>
      <c r="L115" s="160"/>
    </row>
    <row r="116" spans="2:12" ht="28.5" customHeight="1">
      <c r="B116" s="204"/>
      <c r="C116" s="38" t="s">
        <v>1</v>
      </c>
      <c r="D116" s="34">
        <v>20</v>
      </c>
      <c r="E116" s="50">
        <v>25</v>
      </c>
      <c r="F116" s="266"/>
      <c r="G116" s="139"/>
      <c r="H116" s="139"/>
      <c r="I116" s="152">
        <f t="shared" si="6"/>
        <v>0</v>
      </c>
      <c r="J116" s="219"/>
      <c r="K116" s="160"/>
      <c r="L116" s="160"/>
    </row>
    <row r="117" spans="2:12" ht="34.5" customHeight="1">
      <c r="B117" s="205"/>
      <c r="C117" s="38" t="s">
        <v>2</v>
      </c>
      <c r="D117" s="34">
        <v>25</v>
      </c>
      <c r="E117" s="50">
        <v>30</v>
      </c>
      <c r="F117" s="66">
        <v>2</v>
      </c>
      <c r="G117" s="139"/>
      <c r="H117" s="139"/>
      <c r="I117" s="152">
        <f>D117*G117+E117*H117</f>
        <v>0</v>
      </c>
      <c r="J117" s="151">
        <f>IF(SUM(G117:H117)&lt;=2,I117,IF(H117&gt;=2,50,IF(G117&gt;=(2-H117),H117*E117+(2-H117)*D117,H117*E117+G117*D117)))</f>
        <v>0</v>
      </c>
      <c r="K117" s="159"/>
      <c r="L117" s="159"/>
    </row>
    <row r="118" spans="2:12" ht="91.5" customHeight="1">
      <c r="B118" s="115">
        <v>36</v>
      </c>
      <c r="C118" s="47" t="s">
        <v>284</v>
      </c>
      <c r="D118" s="178">
        <v>5</v>
      </c>
      <c r="E118" s="178"/>
      <c r="F118" s="26">
        <v>3</v>
      </c>
      <c r="G118" s="185"/>
      <c r="H118" s="186"/>
      <c r="I118" s="152">
        <f>D118*G118</f>
        <v>0</v>
      </c>
      <c r="J118" s="152">
        <f>IF(G118&gt;=3,15, I118)</f>
        <v>0</v>
      </c>
      <c r="K118" s="29" t="s">
        <v>277</v>
      </c>
      <c r="L118" s="29" t="s">
        <v>354</v>
      </c>
    </row>
    <row r="119" spans="2:12" ht="108" customHeight="1">
      <c r="B119" s="115">
        <v>37</v>
      </c>
      <c r="C119" s="47" t="s">
        <v>247</v>
      </c>
      <c r="D119" s="163">
        <v>5</v>
      </c>
      <c r="E119" s="164"/>
      <c r="F119" s="49">
        <v>3</v>
      </c>
      <c r="G119" s="185"/>
      <c r="H119" s="186"/>
      <c r="I119" s="152">
        <f>D119*G119</f>
        <v>0</v>
      </c>
      <c r="J119" s="152">
        <f>IF(G119&gt;=3,15, I119)</f>
        <v>0</v>
      </c>
      <c r="K119" s="29" t="s">
        <v>333</v>
      </c>
      <c r="L119" s="29" t="s">
        <v>355</v>
      </c>
    </row>
    <row r="120" spans="2:12" ht="30" customHeight="1">
      <c r="B120" s="60"/>
      <c r="C120" s="35"/>
      <c r="D120" s="35"/>
      <c r="E120" s="36"/>
      <c r="F120" s="270" t="s">
        <v>425</v>
      </c>
      <c r="G120" s="271"/>
      <c r="H120" s="271"/>
      <c r="I120" s="272"/>
      <c r="J120" s="143">
        <f>IF(SUM(J114:J119,J109:J112,J101:J106,J99,J97,J94)&gt;=160, 160, SUM(J114:J119,J109:J112,J101:J106,J99,J97,J94))</f>
        <v>0</v>
      </c>
      <c r="K120" s="104"/>
      <c r="L120" s="104"/>
    </row>
    <row r="121" spans="2:12" ht="22.5" customHeight="1">
      <c r="B121" s="6"/>
    </row>
    <row r="122" spans="2:12" ht="21.75" customHeight="1">
      <c r="B122" s="273" t="s">
        <v>434</v>
      </c>
      <c r="C122" s="274"/>
      <c r="D122" s="274"/>
      <c r="E122" s="275"/>
    </row>
    <row r="123" spans="2:12" ht="39" customHeight="1">
      <c r="B123" s="203">
        <v>38</v>
      </c>
      <c r="C123" s="59" t="s">
        <v>334</v>
      </c>
      <c r="D123" s="163"/>
      <c r="E123" s="164"/>
      <c r="F123" s="88" t="s">
        <v>416</v>
      </c>
      <c r="G123" s="188" t="s">
        <v>411</v>
      </c>
      <c r="H123" s="189"/>
      <c r="I123" s="88" t="s">
        <v>342</v>
      </c>
      <c r="J123" s="88" t="s">
        <v>420</v>
      </c>
      <c r="K123" s="163"/>
      <c r="L123" s="164"/>
    </row>
    <row r="124" spans="2:12" ht="24.75" customHeight="1">
      <c r="B124" s="204"/>
      <c r="C124" s="38" t="s">
        <v>35</v>
      </c>
      <c r="D124" s="163">
        <v>15</v>
      </c>
      <c r="E124" s="164"/>
      <c r="F124" s="214">
        <v>2</v>
      </c>
      <c r="G124" s="192"/>
      <c r="H124" s="192"/>
      <c r="I124" s="143">
        <f>D124*G124</f>
        <v>0</v>
      </c>
      <c r="J124" s="217">
        <f>IF(G124&gt;=2,30,IF(G125&gt;=(2-G124),G124*D124+(2-G124)*D125,G124*D124+G125*D125))</f>
        <v>0</v>
      </c>
      <c r="K124" s="158" t="s">
        <v>335</v>
      </c>
      <c r="L124" s="158" t="s">
        <v>273</v>
      </c>
    </row>
    <row r="125" spans="2:12" ht="35.25" customHeight="1">
      <c r="B125" s="205"/>
      <c r="C125" s="38" t="s">
        <v>36</v>
      </c>
      <c r="D125" s="198">
        <v>10</v>
      </c>
      <c r="E125" s="199"/>
      <c r="F125" s="216"/>
      <c r="G125" s="192"/>
      <c r="H125" s="192"/>
      <c r="I125" s="143">
        <f t="shared" ref="I125:I126" si="7">D125*G125</f>
        <v>0</v>
      </c>
      <c r="J125" s="219"/>
      <c r="K125" s="159"/>
      <c r="L125" s="159"/>
    </row>
    <row r="126" spans="2:12" ht="54.75" customHeight="1">
      <c r="B126" s="115">
        <v>39</v>
      </c>
      <c r="C126" s="47" t="s">
        <v>336</v>
      </c>
      <c r="D126" s="163">
        <v>10</v>
      </c>
      <c r="E126" s="164">
        <v>2</v>
      </c>
      <c r="F126" s="74">
        <v>2</v>
      </c>
      <c r="G126" s="181"/>
      <c r="H126" s="182"/>
      <c r="I126" s="143">
        <f t="shared" si="7"/>
        <v>0</v>
      </c>
      <c r="J126" s="152">
        <f>IF(G126&gt;=2,20, I126)</f>
        <v>0</v>
      </c>
      <c r="K126" s="29" t="s">
        <v>272</v>
      </c>
      <c r="L126" s="29" t="s">
        <v>273</v>
      </c>
    </row>
    <row r="127" spans="2:12" ht="27.95" customHeight="1">
      <c r="B127" s="115">
        <v>40</v>
      </c>
      <c r="C127" s="47" t="s">
        <v>240</v>
      </c>
      <c r="D127" s="178"/>
      <c r="E127" s="178"/>
      <c r="F127" s="178"/>
      <c r="G127" s="178"/>
      <c r="H127" s="178"/>
      <c r="I127" s="178"/>
      <c r="J127" s="178"/>
      <c r="K127" s="178"/>
      <c r="L127" s="178"/>
    </row>
    <row r="128" spans="2:12" ht="29.1" customHeight="1">
      <c r="B128" s="116"/>
      <c r="C128" s="38" t="s">
        <v>236</v>
      </c>
      <c r="D128" s="163">
        <v>10</v>
      </c>
      <c r="E128" s="164">
        <v>1</v>
      </c>
      <c r="F128" s="179">
        <v>1</v>
      </c>
      <c r="G128" s="181"/>
      <c r="H128" s="182"/>
      <c r="I128" s="143">
        <f>D128*G128</f>
        <v>0</v>
      </c>
      <c r="J128" s="217">
        <f>IF(G128&gt;=1,10,IF(G129&gt;=(1-G128),G128*D128+(1-G128)*D129,G128*D128+G129*D129))</f>
        <v>0</v>
      </c>
      <c r="K128" s="158" t="s">
        <v>272</v>
      </c>
      <c r="L128" s="158" t="s">
        <v>274</v>
      </c>
    </row>
    <row r="129" spans="2:12" ht="29.1" customHeight="1">
      <c r="B129" s="116"/>
      <c r="C129" s="38" t="s">
        <v>36</v>
      </c>
      <c r="D129" s="163">
        <v>5</v>
      </c>
      <c r="E129" s="164">
        <v>1</v>
      </c>
      <c r="F129" s="180"/>
      <c r="G129" s="181"/>
      <c r="H129" s="182"/>
      <c r="I129" s="143">
        <f t="shared" ref="I129" si="8">D129*G129</f>
        <v>0</v>
      </c>
      <c r="J129" s="219"/>
      <c r="K129" s="159"/>
      <c r="L129" s="159"/>
    </row>
    <row r="130" spans="2:12" ht="28.5" customHeight="1">
      <c r="B130" s="203">
        <v>41</v>
      </c>
      <c r="C130" s="59" t="s">
        <v>402</v>
      </c>
      <c r="D130" s="178"/>
      <c r="E130" s="178"/>
      <c r="F130" s="178"/>
      <c r="G130" s="178"/>
      <c r="H130" s="178"/>
      <c r="I130" s="178"/>
      <c r="J130" s="178"/>
      <c r="K130" s="178"/>
      <c r="L130" s="178"/>
    </row>
    <row r="131" spans="2:12" ht="36" customHeight="1">
      <c r="B131" s="204"/>
      <c r="C131" s="38" t="s">
        <v>236</v>
      </c>
      <c r="D131" s="163">
        <v>20</v>
      </c>
      <c r="E131" s="164">
        <v>1</v>
      </c>
      <c r="F131" s="74">
        <v>1</v>
      </c>
      <c r="G131" s="181"/>
      <c r="H131" s="182"/>
      <c r="I131" s="143">
        <f t="shared" ref="I131" si="9">D131*G131</f>
        <v>0</v>
      </c>
      <c r="J131" s="152">
        <f>IF(G131&gt;=1,20, I131)</f>
        <v>0</v>
      </c>
      <c r="K131" s="158" t="s">
        <v>272</v>
      </c>
      <c r="L131" s="158" t="s">
        <v>274</v>
      </c>
    </row>
    <row r="132" spans="2:12" ht="36" customHeight="1">
      <c r="B132" s="205"/>
      <c r="C132" s="38" t="s">
        <v>36</v>
      </c>
      <c r="D132" s="163">
        <v>10</v>
      </c>
      <c r="E132" s="164">
        <v>1</v>
      </c>
      <c r="F132" s="69">
        <v>1</v>
      </c>
      <c r="G132" s="173"/>
      <c r="H132" s="174"/>
      <c r="I132" s="143">
        <f t="shared" ref="I132:I135" si="10">D132*G132</f>
        <v>0</v>
      </c>
      <c r="J132" s="152">
        <f>IF(G132&gt;=1,10, I132)</f>
        <v>0</v>
      </c>
      <c r="K132" s="159"/>
      <c r="L132" s="159"/>
    </row>
    <row r="133" spans="2:12" ht="46.5" customHeight="1">
      <c r="B133" s="115">
        <v>42</v>
      </c>
      <c r="C133" s="47" t="s">
        <v>241</v>
      </c>
      <c r="D133" s="163">
        <v>15</v>
      </c>
      <c r="E133" s="164">
        <v>1</v>
      </c>
      <c r="F133" s="69">
        <v>1</v>
      </c>
      <c r="G133" s="173"/>
      <c r="H133" s="174"/>
      <c r="I133" s="143">
        <f t="shared" si="10"/>
        <v>0</v>
      </c>
      <c r="J133" s="152">
        <f>IF(G133&gt;=1,15, I133)</f>
        <v>0</v>
      </c>
      <c r="K133" s="29" t="s">
        <v>337</v>
      </c>
      <c r="L133" s="93" t="s">
        <v>386</v>
      </c>
    </row>
    <row r="134" spans="2:12" ht="89.25">
      <c r="B134" s="115">
        <v>43</v>
      </c>
      <c r="C134" s="47" t="s">
        <v>341</v>
      </c>
      <c r="D134" s="163">
        <v>5</v>
      </c>
      <c r="E134" s="164">
        <v>4</v>
      </c>
      <c r="F134" s="69">
        <v>4</v>
      </c>
      <c r="G134" s="173"/>
      <c r="H134" s="174"/>
      <c r="I134" s="143">
        <f t="shared" si="10"/>
        <v>0</v>
      </c>
      <c r="J134" s="152">
        <f>IF(G134&gt;=4,20, I134)</f>
        <v>0</v>
      </c>
      <c r="K134" s="29" t="s">
        <v>272</v>
      </c>
      <c r="L134" s="29" t="s">
        <v>275</v>
      </c>
    </row>
    <row r="135" spans="2:12" ht="63.75">
      <c r="B135" s="115">
        <v>44</v>
      </c>
      <c r="C135" s="47" t="s">
        <v>52</v>
      </c>
      <c r="D135" s="163">
        <v>3</v>
      </c>
      <c r="E135" s="164">
        <v>5</v>
      </c>
      <c r="F135" s="69">
        <v>5</v>
      </c>
      <c r="G135" s="173"/>
      <c r="H135" s="174"/>
      <c r="I135" s="143">
        <f t="shared" si="10"/>
        <v>0</v>
      </c>
      <c r="J135" s="152">
        <f>IF(G135&gt;=5,15, I135)</f>
        <v>0</v>
      </c>
      <c r="K135" s="29" t="s">
        <v>389</v>
      </c>
      <c r="L135" s="29" t="s">
        <v>275</v>
      </c>
    </row>
    <row r="136" spans="2:12" ht="49.5" customHeight="1">
      <c r="B136" s="203">
        <v>45</v>
      </c>
      <c r="C136" s="59" t="s">
        <v>340</v>
      </c>
      <c r="D136" s="163"/>
      <c r="E136" s="261"/>
      <c r="F136" s="261"/>
      <c r="G136" s="261"/>
      <c r="H136" s="261"/>
      <c r="I136" s="261"/>
      <c r="J136" s="261"/>
      <c r="K136" s="261"/>
      <c r="L136" s="164"/>
    </row>
    <row r="137" spans="2:12" ht="24" customHeight="1">
      <c r="B137" s="204"/>
      <c r="C137" s="38" t="s">
        <v>6</v>
      </c>
      <c r="D137" s="178">
        <v>10</v>
      </c>
      <c r="E137" s="178"/>
      <c r="F137" s="214">
        <v>2</v>
      </c>
      <c r="G137" s="181"/>
      <c r="H137" s="182"/>
      <c r="I137" s="143">
        <f>D137*G137</f>
        <v>0</v>
      </c>
      <c r="J137" s="217">
        <f>IF(SUM(G137:H141)&lt;=2,SUM(I137:I141),IF(G140&gt;=2,30,IF(G137&gt;=(2-G140),G140*D140+D137*(2-G140),IF(G138&gt;=(2-G140-G137),G140*D140+D137*G137+(2-G140-G137)*D138,IF(G139&gt;=(2--G137-G138-G140),G140*D140+G138*D138+G137*D137+(2-G138-G140-G137)*D139,IF(G141&gt;=(2-G140-G138-G139-G137),G140*D140+G138*D138+G139*D139+G137*D137+(2-G140-G138-G139-G137)*D141,G140*D140+G138*D138+G139*D139+G137*D137+G141*D141))))))</f>
        <v>0</v>
      </c>
      <c r="K137" s="158" t="s">
        <v>278</v>
      </c>
      <c r="L137" s="158" t="s">
        <v>338</v>
      </c>
    </row>
    <row r="138" spans="2:12" ht="17.25" customHeight="1">
      <c r="B138" s="204"/>
      <c r="C138" s="38" t="s">
        <v>40</v>
      </c>
      <c r="D138" s="178">
        <v>10</v>
      </c>
      <c r="E138" s="178"/>
      <c r="F138" s="215"/>
      <c r="G138" s="181"/>
      <c r="H138" s="182"/>
      <c r="I138" s="143">
        <f t="shared" ref="I138:I146" si="11">D138*G138</f>
        <v>0</v>
      </c>
      <c r="J138" s="218"/>
      <c r="K138" s="160"/>
      <c r="L138" s="160"/>
    </row>
    <row r="139" spans="2:12" ht="17.25" customHeight="1">
      <c r="B139" s="204"/>
      <c r="C139" s="38" t="s">
        <v>5</v>
      </c>
      <c r="D139" s="178">
        <v>10</v>
      </c>
      <c r="E139" s="178"/>
      <c r="F139" s="215"/>
      <c r="G139" s="181"/>
      <c r="H139" s="182"/>
      <c r="I139" s="143">
        <f t="shared" si="11"/>
        <v>0</v>
      </c>
      <c r="J139" s="218"/>
      <c r="K139" s="160"/>
      <c r="L139" s="160"/>
    </row>
    <row r="140" spans="2:12" ht="30" customHeight="1">
      <c r="B140" s="204"/>
      <c r="C140" s="38" t="s">
        <v>390</v>
      </c>
      <c r="D140" s="178">
        <v>15</v>
      </c>
      <c r="E140" s="178"/>
      <c r="F140" s="215"/>
      <c r="G140" s="181"/>
      <c r="H140" s="182"/>
      <c r="I140" s="143">
        <f t="shared" si="11"/>
        <v>0</v>
      </c>
      <c r="J140" s="218"/>
      <c r="K140" s="160"/>
      <c r="L140" s="160"/>
    </row>
    <row r="141" spans="2:12" ht="32.25" customHeight="1">
      <c r="B141" s="205"/>
      <c r="C141" s="38" t="s">
        <v>293</v>
      </c>
      <c r="D141" s="178">
        <v>10</v>
      </c>
      <c r="E141" s="178"/>
      <c r="F141" s="216"/>
      <c r="G141" s="181"/>
      <c r="H141" s="182"/>
      <c r="I141" s="143">
        <f t="shared" si="11"/>
        <v>0</v>
      </c>
      <c r="J141" s="219"/>
      <c r="K141" s="159"/>
      <c r="L141" s="159"/>
    </row>
    <row r="142" spans="2:12" ht="79.5" customHeight="1">
      <c r="B142" s="117">
        <v>46</v>
      </c>
      <c r="C142" s="47" t="s">
        <v>339</v>
      </c>
      <c r="D142" s="178">
        <v>4</v>
      </c>
      <c r="E142" s="178"/>
      <c r="F142" s="72">
        <v>4</v>
      </c>
      <c r="G142" s="181"/>
      <c r="H142" s="182"/>
      <c r="I142" s="143">
        <f t="shared" si="11"/>
        <v>0</v>
      </c>
      <c r="J142" s="143">
        <f>IF(G142&gt;=F142,16,I142)</f>
        <v>0</v>
      </c>
      <c r="K142" s="29" t="s">
        <v>279</v>
      </c>
      <c r="L142" s="29" t="s">
        <v>368</v>
      </c>
    </row>
    <row r="143" spans="2:12" ht="120.75" customHeight="1">
      <c r="B143" s="115">
        <v>47</v>
      </c>
      <c r="C143" s="47" t="s">
        <v>391</v>
      </c>
      <c r="D143" s="178">
        <v>4</v>
      </c>
      <c r="E143" s="178"/>
      <c r="F143" s="72">
        <v>4</v>
      </c>
      <c r="G143" s="181"/>
      <c r="H143" s="182"/>
      <c r="I143" s="143">
        <f t="shared" si="11"/>
        <v>0</v>
      </c>
      <c r="J143" s="143">
        <f>IF(G143&gt;=4,16,I143)</f>
        <v>0</v>
      </c>
      <c r="K143" s="29" t="s">
        <v>280</v>
      </c>
      <c r="L143" s="29" t="s">
        <v>368</v>
      </c>
    </row>
    <row r="144" spans="2:12" ht="45.75" customHeight="1">
      <c r="B144" s="203">
        <v>48</v>
      </c>
      <c r="C144" s="85" t="s">
        <v>392</v>
      </c>
      <c r="D144" s="70"/>
      <c r="E144" s="71"/>
      <c r="F144" s="81"/>
      <c r="G144" s="140"/>
      <c r="H144" s="140"/>
      <c r="I144" s="140"/>
      <c r="J144" s="81"/>
      <c r="K144" s="97"/>
      <c r="L144" s="98"/>
    </row>
    <row r="145" spans="2:12" ht="26.25" customHeight="1">
      <c r="B145" s="204"/>
      <c r="C145" s="38" t="s">
        <v>47</v>
      </c>
      <c r="D145" s="163">
        <v>20</v>
      </c>
      <c r="E145" s="164"/>
      <c r="F145" s="263">
        <v>1</v>
      </c>
      <c r="G145" s="183"/>
      <c r="H145" s="184"/>
      <c r="I145" s="143">
        <f t="shared" si="11"/>
        <v>0</v>
      </c>
      <c r="J145" s="217">
        <f>IF(G145&gt;=1,20,IF(G146&gt;=(1-G145),G145*D145+(1-G145)*D146,G145*D145+G146*D146))</f>
        <v>0</v>
      </c>
      <c r="K145" s="158" t="s">
        <v>286</v>
      </c>
      <c r="L145" s="158" t="s">
        <v>338</v>
      </c>
    </row>
    <row r="146" spans="2:12" ht="34.5" customHeight="1">
      <c r="B146" s="205"/>
      <c r="C146" s="38" t="s">
        <v>48</v>
      </c>
      <c r="D146" s="163">
        <v>10</v>
      </c>
      <c r="E146" s="164"/>
      <c r="F146" s="264"/>
      <c r="G146" s="183"/>
      <c r="H146" s="184"/>
      <c r="I146" s="143">
        <f t="shared" si="11"/>
        <v>0</v>
      </c>
      <c r="J146" s="219"/>
      <c r="K146" s="159"/>
      <c r="L146" s="159"/>
    </row>
    <row r="147" spans="2:12" ht="19.5" customHeight="1">
      <c r="B147" s="60"/>
      <c r="C147" s="35"/>
      <c r="D147" s="35"/>
      <c r="E147" s="36"/>
      <c r="F147" s="334" t="s">
        <v>426</v>
      </c>
      <c r="G147" s="335"/>
      <c r="H147" s="335"/>
      <c r="I147" s="336"/>
      <c r="J147" s="143">
        <f>IF(SUM(J145,J137:J143,J131:J135,J128,J124:J126)&gt;=100, 100, SUM(J145,J137:J143,J131:J135,J128,J124:J126))</f>
        <v>0</v>
      </c>
      <c r="K147" s="104"/>
      <c r="L147" s="104"/>
    </row>
    <row r="148" spans="2:12" ht="9" customHeight="1">
      <c r="B148" s="60"/>
      <c r="C148" s="35"/>
      <c r="D148" s="35"/>
      <c r="E148" s="36"/>
      <c r="K148" s="104"/>
      <c r="L148" s="104"/>
    </row>
    <row r="149" spans="2:12" ht="35.1" customHeight="1">
      <c r="B149" s="60"/>
      <c r="C149" s="35"/>
      <c r="D149" s="165" t="s">
        <v>436</v>
      </c>
      <c r="E149" s="165"/>
      <c r="F149" s="166">
        <f>IF(SUM(J147+J120+J90+J39)&gt;=600, 600, SUM(J147+J120+J90+J39))</f>
        <v>0</v>
      </c>
      <c r="G149" s="166"/>
      <c r="H149" s="166"/>
      <c r="I149" s="166"/>
      <c r="J149" s="166"/>
      <c r="K149" s="104"/>
      <c r="L149" s="104"/>
    </row>
    <row r="150" spans="2:12" ht="27" customHeight="1">
      <c r="B150" s="6"/>
    </row>
    <row r="151" spans="2:12" ht="30" customHeight="1">
      <c r="B151" s="256" t="s">
        <v>435</v>
      </c>
      <c r="C151" s="256"/>
      <c r="D151" s="256"/>
      <c r="E151" s="256"/>
      <c r="F151" s="256"/>
      <c r="G151" s="256"/>
      <c r="H151" s="256"/>
      <c r="I151" s="256"/>
      <c r="J151" s="256"/>
      <c r="K151" s="256"/>
      <c r="L151" s="256"/>
    </row>
    <row r="152" spans="2:12" ht="30" customHeight="1">
      <c r="B152" s="119"/>
      <c r="C152" s="340" t="s">
        <v>242</v>
      </c>
      <c r="D152" s="310" t="s">
        <v>243</v>
      </c>
      <c r="E152" s="311"/>
      <c r="F152" s="188" t="s">
        <v>427</v>
      </c>
      <c r="G152" s="338"/>
      <c r="H152" s="189"/>
      <c r="I152" s="88" t="s">
        <v>342</v>
      </c>
      <c r="J152" s="88" t="s">
        <v>420</v>
      </c>
      <c r="K152" s="341"/>
      <c r="L152" s="342"/>
    </row>
    <row r="153" spans="2:12" ht="87.75" customHeight="1">
      <c r="B153" s="115">
        <v>1</v>
      </c>
      <c r="C153" s="266"/>
      <c r="D153" s="312"/>
      <c r="E153" s="313"/>
      <c r="F153" s="185"/>
      <c r="G153" s="339"/>
      <c r="H153" s="186"/>
      <c r="I153" s="155">
        <f>15*F153</f>
        <v>0</v>
      </c>
      <c r="J153" s="155">
        <f>IF(I153&gt;=200, 200, I153)</f>
        <v>0</v>
      </c>
      <c r="K153" s="29" t="s">
        <v>393</v>
      </c>
      <c r="L153" s="29" t="s">
        <v>366</v>
      </c>
    </row>
    <row r="154" spans="2:12" ht="33.950000000000003" customHeight="1">
      <c r="B154" s="60"/>
      <c r="C154" s="35"/>
      <c r="D154" s="35"/>
      <c r="E154" s="36"/>
      <c r="F154" s="337" t="s">
        <v>437</v>
      </c>
      <c r="G154" s="271"/>
      <c r="H154" s="271"/>
      <c r="I154" s="272"/>
      <c r="J154" s="143">
        <f>J153</f>
        <v>0</v>
      </c>
      <c r="K154" s="104"/>
      <c r="L154" s="104"/>
    </row>
    <row r="155" spans="2:12" ht="33" customHeight="1">
      <c r="B155" s="6"/>
    </row>
    <row r="156" spans="2:12" ht="26.25" customHeight="1">
      <c r="B156" s="256" t="s">
        <v>438</v>
      </c>
      <c r="C156" s="256"/>
      <c r="D156" s="256"/>
      <c r="E156" s="256"/>
      <c r="F156" s="256"/>
      <c r="G156" s="256"/>
      <c r="H156" s="256"/>
      <c r="I156" s="256"/>
      <c r="J156" s="256"/>
      <c r="K156" s="256"/>
      <c r="L156" s="256"/>
    </row>
    <row r="157" spans="2:12" ht="18.75" customHeight="1">
      <c r="B157" s="356">
        <v>1</v>
      </c>
      <c r="C157" s="172" t="s">
        <v>367</v>
      </c>
      <c r="D157" s="343" t="s">
        <v>376</v>
      </c>
      <c r="E157" s="344"/>
      <c r="F157" s="345"/>
      <c r="G157" s="291" t="s">
        <v>428</v>
      </c>
      <c r="H157" s="291" t="s">
        <v>429</v>
      </c>
      <c r="I157" s="291" t="s">
        <v>342</v>
      </c>
      <c r="J157" s="291" t="s">
        <v>343</v>
      </c>
      <c r="K157" s="171" t="s">
        <v>406</v>
      </c>
      <c r="L157" s="171" t="s">
        <v>369</v>
      </c>
    </row>
    <row r="158" spans="2:12" ht="27.95" customHeight="1">
      <c r="B158" s="356"/>
      <c r="C158" s="172"/>
      <c r="D158" s="346"/>
      <c r="E158" s="347"/>
      <c r="F158" s="348"/>
      <c r="G158" s="292"/>
      <c r="H158" s="292"/>
      <c r="I158" s="292"/>
      <c r="J158" s="292"/>
      <c r="K158" s="171"/>
      <c r="L158" s="171"/>
    </row>
    <row r="159" spans="2:12" s="57" customFormat="1" ht="60" customHeight="1">
      <c r="B159" s="356"/>
      <c r="C159" s="172"/>
      <c r="D159" s="355" t="s">
        <v>380</v>
      </c>
      <c r="E159" s="355"/>
      <c r="F159" s="355"/>
      <c r="G159" s="157"/>
      <c r="H159" s="157"/>
      <c r="I159" s="152">
        <f>(G159+H159)*16*0.5</f>
        <v>0</v>
      </c>
      <c r="J159" s="349">
        <f>I159+I160</f>
        <v>0</v>
      </c>
      <c r="K159" s="171"/>
      <c r="L159" s="171"/>
    </row>
    <row r="160" spans="2:12" s="40" customFormat="1" ht="45.75" customHeight="1">
      <c r="B160" s="356"/>
      <c r="C160" s="172"/>
      <c r="D160" s="169" t="s">
        <v>379</v>
      </c>
      <c r="E160" s="170"/>
      <c r="F160" s="170"/>
      <c r="G160" s="157"/>
      <c r="H160" s="157"/>
      <c r="I160" s="152">
        <f>(G160+H160)*16*0.75</f>
        <v>0</v>
      </c>
      <c r="J160" s="350"/>
      <c r="K160" s="171"/>
      <c r="L160" s="171"/>
    </row>
    <row r="161" spans="2:12" s="40" customFormat="1" ht="41.1" customHeight="1">
      <c r="B161" s="356"/>
      <c r="C161" s="172"/>
      <c r="D161" s="351" t="s">
        <v>375</v>
      </c>
      <c r="E161" s="351"/>
      <c r="F161" s="351"/>
      <c r="G161" s="132" t="s">
        <v>428</v>
      </c>
      <c r="H161" s="132" t="s">
        <v>429</v>
      </c>
      <c r="I161" s="132" t="s">
        <v>342</v>
      </c>
      <c r="J161" s="141" t="s">
        <v>343</v>
      </c>
      <c r="K161" s="171"/>
      <c r="L161" s="171"/>
    </row>
    <row r="162" spans="2:12" s="40" customFormat="1" ht="35.25" customHeight="1">
      <c r="B162" s="356"/>
      <c r="C162" s="172"/>
      <c r="D162" s="169" t="s">
        <v>378</v>
      </c>
      <c r="E162" s="170"/>
      <c r="F162" s="170"/>
      <c r="G162" s="142"/>
      <c r="H162" s="142"/>
      <c r="I162" s="152">
        <f>(G162+H162)*16*0.85</f>
        <v>0</v>
      </c>
      <c r="J162" s="156">
        <f>I162</f>
        <v>0</v>
      </c>
      <c r="K162" s="171"/>
      <c r="L162" s="171"/>
    </row>
    <row r="163" spans="2:12" s="40" customFormat="1" ht="39.75" customHeight="1">
      <c r="B163" s="356"/>
      <c r="C163" s="172"/>
      <c r="D163" s="352" t="s">
        <v>248</v>
      </c>
      <c r="E163" s="353"/>
      <c r="F163" s="354"/>
      <c r="G163" s="132" t="s">
        <v>428</v>
      </c>
      <c r="H163" s="132" t="s">
        <v>429</v>
      </c>
      <c r="I163" s="132" t="s">
        <v>342</v>
      </c>
      <c r="J163" s="141" t="s">
        <v>343</v>
      </c>
      <c r="K163" s="171"/>
      <c r="L163" s="171"/>
    </row>
    <row r="164" spans="2:12" s="40" customFormat="1" ht="35.25" customHeight="1">
      <c r="B164" s="356"/>
      <c r="C164" s="172"/>
      <c r="D164" s="169" t="s">
        <v>377</v>
      </c>
      <c r="E164" s="170"/>
      <c r="F164" s="170"/>
      <c r="G164" s="142"/>
      <c r="H164" s="142"/>
      <c r="I164" s="152">
        <f>(G164+H164)*16*1.2</f>
        <v>0</v>
      </c>
      <c r="J164" s="156">
        <f>I164</f>
        <v>0</v>
      </c>
      <c r="K164" s="171"/>
      <c r="L164" s="171"/>
    </row>
    <row r="165" spans="2:12" ht="30" customHeight="1">
      <c r="E165" s="40"/>
      <c r="F165" s="337" t="s">
        <v>439</v>
      </c>
      <c r="G165" s="271"/>
      <c r="H165" s="271"/>
      <c r="I165" s="272"/>
      <c r="J165" s="143">
        <f>IF(SUM(J164,J162,J159)&gt;=200, 200,SUM(J164,J162,J159))</f>
        <v>0</v>
      </c>
      <c r="L165" s="99"/>
    </row>
    <row r="167" spans="2:12" ht="20.100000000000001" customHeight="1">
      <c r="C167" s="167" t="s">
        <v>403</v>
      </c>
      <c r="D167" s="167"/>
      <c r="E167" s="167"/>
      <c r="F167" s="168">
        <f>F149+J154+J165</f>
        <v>0</v>
      </c>
      <c r="G167" s="168"/>
      <c r="H167" s="168"/>
      <c r="I167" s="168"/>
      <c r="J167" s="168"/>
    </row>
    <row r="168" spans="2:12" ht="20.100000000000001" customHeight="1">
      <c r="C168" s="167" t="s">
        <v>404</v>
      </c>
      <c r="D168" s="167"/>
      <c r="E168" s="167"/>
      <c r="F168" s="168">
        <f>F149</f>
        <v>0</v>
      </c>
      <c r="G168" s="168"/>
      <c r="H168" s="168"/>
      <c r="I168" s="168"/>
      <c r="J168" s="168"/>
    </row>
  </sheetData>
  <sheetProtection algorithmName="SHA-512" hashValue="aC/7aAzxKmTvxCeOxn+8yS2vOmIKFBx5Q7g3Q8CONWH9STWue2+9Fik7QCWgTZm075g7CqnRVzomN5ueI0Q0wQ==" saltValue="poScl3phc/kkkXvqmaBr7w==" spinCount="100000" sheet="1" objects="1" scenarios="1" formatCells="0" formatColumns="0" formatRows="0"/>
  <protectedRanges>
    <protectedRange sqref="F112:J112 F111:H111 I117:J117" name="Rango32"/>
    <protectedRange sqref="F114:H117" name="Rango33"/>
  </protectedRanges>
  <mergeCells count="344">
    <mergeCell ref="F147:I147"/>
    <mergeCell ref="F154:I154"/>
    <mergeCell ref="F165:I165"/>
    <mergeCell ref="F152:H152"/>
    <mergeCell ref="F153:H153"/>
    <mergeCell ref="C152:C153"/>
    <mergeCell ref="D152:E153"/>
    <mergeCell ref="K152:L152"/>
    <mergeCell ref="D157:F158"/>
    <mergeCell ref="G157:G158"/>
    <mergeCell ref="H157:H158"/>
    <mergeCell ref="I157:I158"/>
    <mergeCell ref="J157:J158"/>
    <mergeCell ref="J159:J160"/>
    <mergeCell ref="D161:F161"/>
    <mergeCell ref="D162:F162"/>
    <mergeCell ref="D163:F163"/>
    <mergeCell ref="D164:F164"/>
    <mergeCell ref="B151:L151"/>
    <mergeCell ref="B156:L156"/>
    <mergeCell ref="D159:F159"/>
    <mergeCell ref="L157:L164"/>
    <mergeCell ref="B157:B164"/>
    <mergeCell ref="J145:J146"/>
    <mergeCell ref="G137:H137"/>
    <mergeCell ref="G138:H138"/>
    <mergeCell ref="G139:H139"/>
    <mergeCell ref="G140:H140"/>
    <mergeCell ref="G141:H141"/>
    <mergeCell ref="G142:H142"/>
    <mergeCell ref="G143:H143"/>
    <mergeCell ref="G145:H145"/>
    <mergeCell ref="G146:H146"/>
    <mergeCell ref="F102:F104"/>
    <mergeCell ref="C107:C108"/>
    <mergeCell ref="D107:D108"/>
    <mergeCell ref="E107:E108"/>
    <mergeCell ref="K107:L108"/>
    <mergeCell ref="J109:J111"/>
    <mergeCell ref="G101:H101"/>
    <mergeCell ref="G102:H104"/>
    <mergeCell ref="K102:K104"/>
    <mergeCell ref="L102:L104"/>
    <mergeCell ref="G105:H105"/>
    <mergeCell ref="G106:H106"/>
    <mergeCell ref="F107:F108"/>
    <mergeCell ref="G107:H107"/>
    <mergeCell ref="I107:I108"/>
    <mergeCell ref="J107:J108"/>
    <mergeCell ref="I47:I48"/>
    <mergeCell ref="J47:J48"/>
    <mergeCell ref="K47:L48"/>
    <mergeCell ref="G36:H36"/>
    <mergeCell ref="C82:C83"/>
    <mergeCell ref="D82:D83"/>
    <mergeCell ref="E82:E83"/>
    <mergeCell ref="K82:L83"/>
    <mergeCell ref="L49:L51"/>
    <mergeCell ref="F56:F57"/>
    <mergeCell ref="I82:I83"/>
    <mergeCell ref="J59:J61"/>
    <mergeCell ref="G59:H59"/>
    <mergeCell ref="G60:H60"/>
    <mergeCell ref="G61:H61"/>
    <mergeCell ref="K53:K54"/>
    <mergeCell ref="L77:L78"/>
    <mergeCell ref="K80:K81"/>
    <mergeCell ref="F62:L62"/>
    <mergeCell ref="J63:J65"/>
    <mergeCell ref="G68:H68"/>
    <mergeCell ref="J53:J54"/>
    <mergeCell ref="F55:L55"/>
    <mergeCell ref="J43:J46"/>
    <mergeCell ref="G32:H32"/>
    <mergeCell ref="G13:H13"/>
    <mergeCell ref="G15:H15"/>
    <mergeCell ref="G16:H16"/>
    <mergeCell ref="G17:H17"/>
    <mergeCell ref="G18:H18"/>
    <mergeCell ref="G19:H19"/>
    <mergeCell ref="G20:H20"/>
    <mergeCell ref="G21:H21"/>
    <mergeCell ref="G22:H22"/>
    <mergeCell ref="G33:H33"/>
    <mergeCell ref="G34:H34"/>
    <mergeCell ref="F39:I39"/>
    <mergeCell ref="D42:E42"/>
    <mergeCell ref="G35:H35"/>
    <mergeCell ref="F36:F38"/>
    <mergeCell ref="C36:C38"/>
    <mergeCell ref="F43:F46"/>
    <mergeCell ref="G43:H43"/>
    <mergeCell ref="G44:H44"/>
    <mergeCell ref="G45:H45"/>
    <mergeCell ref="G46:H46"/>
    <mergeCell ref="C47:C48"/>
    <mergeCell ref="D47:D48"/>
    <mergeCell ref="E47:E48"/>
    <mergeCell ref="F47:F48"/>
    <mergeCell ref="D43:E43"/>
    <mergeCell ref="D44:E44"/>
    <mergeCell ref="D45:E45"/>
    <mergeCell ref="D46:E46"/>
    <mergeCell ref="D33:E33"/>
    <mergeCell ref="G100:H100"/>
    <mergeCell ref="B100:E100"/>
    <mergeCell ref="K100:L100"/>
    <mergeCell ref="K98:L98"/>
    <mergeCell ref="K96:L96"/>
    <mergeCell ref="K92:L93"/>
    <mergeCell ref="F94:F95"/>
    <mergeCell ref="D34:E34"/>
    <mergeCell ref="D35:E35"/>
    <mergeCell ref="K42:L42"/>
    <mergeCell ref="J49:J51"/>
    <mergeCell ref="J56:J57"/>
    <mergeCell ref="L80:L81"/>
    <mergeCell ref="K70:K71"/>
    <mergeCell ref="L70:L71"/>
    <mergeCell ref="D76:E76"/>
    <mergeCell ref="D97:E97"/>
    <mergeCell ref="G97:H97"/>
    <mergeCell ref="I94:I95"/>
    <mergeCell ref="J94:J95"/>
    <mergeCell ref="G96:H96"/>
    <mergeCell ref="J77:J78"/>
    <mergeCell ref="G38:H38"/>
    <mergeCell ref="G42:H42"/>
    <mergeCell ref="F52:L52"/>
    <mergeCell ref="G47:H47"/>
    <mergeCell ref="K49:K51"/>
    <mergeCell ref="J82:J83"/>
    <mergeCell ref="F90:I90"/>
    <mergeCell ref="G92:H92"/>
    <mergeCell ref="B98:E98"/>
    <mergeCell ref="D102:E104"/>
    <mergeCell ref="B92:E93"/>
    <mergeCell ref="F70:F71"/>
    <mergeCell ref="K73:K74"/>
    <mergeCell ref="L73:L74"/>
    <mergeCell ref="J70:J71"/>
    <mergeCell ref="F82:F83"/>
    <mergeCell ref="F80:F81"/>
    <mergeCell ref="K94:K95"/>
    <mergeCell ref="F92:F93"/>
    <mergeCell ref="I92:I93"/>
    <mergeCell ref="J92:J93"/>
    <mergeCell ref="G94:G95"/>
    <mergeCell ref="H94:H95"/>
    <mergeCell ref="F84:F86"/>
    <mergeCell ref="K84:K86"/>
    <mergeCell ref="L84:L86"/>
    <mergeCell ref="D143:E143"/>
    <mergeCell ref="D145:E145"/>
    <mergeCell ref="F145:F146"/>
    <mergeCell ref="F109:F111"/>
    <mergeCell ref="F114:F116"/>
    <mergeCell ref="C102:C104"/>
    <mergeCell ref="B102:B104"/>
    <mergeCell ref="F120:I120"/>
    <mergeCell ref="G123:H123"/>
    <mergeCell ref="D123:E123"/>
    <mergeCell ref="D119:E119"/>
    <mergeCell ref="B122:E122"/>
    <mergeCell ref="D127:L127"/>
    <mergeCell ref="J124:J125"/>
    <mergeCell ref="J128:J129"/>
    <mergeCell ref="G128:H128"/>
    <mergeCell ref="G129:H129"/>
    <mergeCell ref="K124:K125"/>
    <mergeCell ref="L124:L125"/>
    <mergeCell ref="F124:F125"/>
    <mergeCell ref="B144:B146"/>
    <mergeCell ref="B113:B117"/>
    <mergeCell ref="I102:I104"/>
    <mergeCell ref="J102:J104"/>
    <mergeCell ref="K88:K89"/>
    <mergeCell ref="L28:L31"/>
    <mergeCell ref="D28:E31"/>
    <mergeCell ref="C9:L9"/>
    <mergeCell ref="C3:L3"/>
    <mergeCell ref="C4:L4"/>
    <mergeCell ref="C5:L5"/>
    <mergeCell ref="C8:L8"/>
    <mergeCell ref="F49:F51"/>
    <mergeCell ref="D13:E13"/>
    <mergeCell ref="K36:K38"/>
    <mergeCell ref="L36:L38"/>
    <mergeCell ref="K43:K46"/>
    <mergeCell ref="L43:L46"/>
    <mergeCell ref="B41:E41"/>
    <mergeCell ref="B11:L11"/>
    <mergeCell ref="B14:E14"/>
    <mergeCell ref="B23:B26"/>
    <mergeCell ref="B27:B31"/>
    <mergeCell ref="L15:L17"/>
    <mergeCell ref="K15:K17"/>
    <mergeCell ref="F24:F26"/>
    <mergeCell ref="K24:K26"/>
    <mergeCell ref="L24:L26"/>
    <mergeCell ref="G37:H37"/>
    <mergeCell ref="F28:F31"/>
    <mergeCell ref="K28:K31"/>
    <mergeCell ref="D15:E15"/>
    <mergeCell ref="D17:E17"/>
    <mergeCell ref="D20:E20"/>
    <mergeCell ref="D21:E21"/>
    <mergeCell ref="D22:E22"/>
    <mergeCell ref="D24:E24"/>
    <mergeCell ref="D25:E25"/>
    <mergeCell ref="D26:E26"/>
    <mergeCell ref="D18:E18"/>
    <mergeCell ref="D19:E19"/>
    <mergeCell ref="J24:J26"/>
    <mergeCell ref="I28:I31"/>
    <mergeCell ref="J28:J31"/>
    <mergeCell ref="G23:H23"/>
    <mergeCell ref="G24:H24"/>
    <mergeCell ref="G25:H25"/>
    <mergeCell ref="G26:H26"/>
    <mergeCell ref="G28:H31"/>
    <mergeCell ref="G27:H27"/>
    <mergeCell ref="D32:E32"/>
    <mergeCell ref="J36:J38"/>
    <mergeCell ref="B15:B19"/>
    <mergeCell ref="D16:E16"/>
    <mergeCell ref="B42:B46"/>
    <mergeCell ref="B47:B51"/>
    <mergeCell ref="B52:B54"/>
    <mergeCell ref="B55:B57"/>
    <mergeCell ref="L53:L54"/>
    <mergeCell ref="L56:L57"/>
    <mergeCell ref="L88:L89"/>
    <mergeCell ref="B58:B61"/>
    <mergeCell ref="B62:B65"/>
    <mergeCell ref="B66:B67"/>
    <mergeCell ref="B69:B71"/>
    <mergeCell ref="B76:B78"/>
    <mergeCell ref="B79:B81"/>
    <mergeCell ref="F77:F78"/>
    <mergeCell ref="D77:E77"/>
    <mergeCell ref="D78:E78"/>
    <mergeCell ref="D79:E79"/>
    <mergeCell ref="D80:E80"/>
    <mergeCell ref="D75:E75"/>
    <mergeCell ref="L63:L65"/>
    <mergeCell ref="K63:K65"/>
    <mergeCell ref="K77:K78"/>
    <mergeCell ref="B36:B38"/>
    <mergeCell ref="D124:E124"/>
    <mergeCell ref="D125:E125"/>
    <mergeCell ref="D105:E105"/>
    <mergeCell ref="D101:E101"/>
    <mergeCell ref="D106:E106"/>
    <mergeCell ref="B82:B86"/>
    <mergeCell ref="B87:B89"/>
    <mergeCell ref="B94:B95"/>
    <mergeCell ref="D59:E59"/>
    <mergeCell ref="D60:E60"/>
    <mergeCell ref="D61:E61"/>
    <mergeCell ref="B72:B74"/>
    <mergeCell ref="D58:L58"/>
    <mergeCell ref="K59:K61"/>
    <mergeCell ref="L59:L61"/>
    <mergeCell ref="D68:E68"/>
    <mergeCell ref="F63:F65"/>
    <mergeCell ref="F59:F61"/>
    <mergeCell ref="K56:K57"/>
    <mergeCell ref="J84:J86"/>
    <mergeCell ref="J88:J89"/>
    <mergeCell ref="F87:L87"/>
    <mergeCell ref="F53:F54"/>
    <mergeCell ref="G75:H75"/>
    <mergeCell ref="G77:H77"/>
    <mergeCell ref="G78:H78"/>
    <mergeCell ref="G80:H80"/>
    <mergeCell ref="G81:H81"/>
    <mergeCell ref="G82:H82"/>
    <mergeCell ref="D134:E134"/>
    <mergeCell ref="D132:E132"/>
    <mergeCell ref="D133:E133"/>
    <mergeCell ref="F88:F89"/>
    <mergeCell ref="D81:E81"/>
    <mergeCell ref="G125:H125"/>
    <mergeCell ref="G124:H124"/>
    <mergeCell ref="G126:H126"/>
    <mergeCell ref="G131:H131"/>
    <mergeCell ref="G132:H132"/>
    <mergeCell ref="G133:H133"/>
    <mergeCell ref="G134:H134"/>
    <mergeCell ref="D94:E95"/>
    <mergeCell ref="D130:L130"/>
    <mergeCell ref="F113:L113"/>
    <mergeCell ref="D118:E118"/>
    <mergeCell ref="K114:K117"/>
    <mergeCell ref="L114:L117"/>
    <mergeCell ref="C168:E168"/>
    <mergeCell ref="F168:J168"/>
    <mergeCell ref="D146:E146"/>
    <mergeCell ref="K137:K141"/>
    <mergeCell ref="L137:L141"/>
    <mergeCell ref="D139:E139"/>
    <mergeCell ref="D140:E140"/>
    <mergeCell ref="D129:E129"/>
    <mergeCell ref="F128:F129"/>
    <mergeCell ref="K145:K146"/>
    <mergeCell ref="L145:L146"/>
    <mergeCell ref="D128:E128"/>
    <mergeCell ref="D136:L136"/>
    <mergeCell ref="L131:L132"/>
    <mergeCell ref="K131:K132"/>
    <mergeCell ref="D131:E131"/>
    <mergeCell ref="F137:F141"/>
    <mergeCell ref="K128:K129"/>
    <mergeCell ref="L128:L129"/>
    <mergeCell ref="J137:J141"/>
    <mergeCell ref="D137:E137"/>
    <mergeCell ref="D138:E138"/>
    <mergeCell ref="D141:E141"/>
    <mergeCell ref="D142:E142"/>
    <mergeCell ref="L94:L95"/>
    <mergeCell ref="L109:L112"/>
    <mergeCell ref="K109:K112"/>
    <mergeCell ref="C94:C95"/>
    <mergeCell ref="D135:E135"/>
    <mergeCell ref="D149:E149"/>
    <mergeCell ref="F149:J149"/>
    <mergeCell ref="C167:E167"/>
    <mergeCell ref="F167:J167"/>
    <mergeCell ref="D160:F160"/>
    <mergeCell ref="K157:K164"/>
    <mergeCell ref="C157:C164"/>
    <mergeCell ref="G135:H135"/>
    <mergeCell ref="B96:E96"/>
    <mergeCell ref="D99:E99"/>
    <mergeCell ref="B107:B112"/>
    <mergeCell ref="B123:B125"/>
    <mergeCell ref="B130:B132"/>
    <mergeCell ref="B136:B141"/>
    <mergeCell ref="D126:E126"/>
    <mergeCell ref="J114:J116"/>
    <mergeCell ref="G118:H118"/>
    <mergeCell ref="G119:H119"/>
    <mergeCell ref="K123:L123"/>
  </mergeCells>
  <printOptions horizontalCentered="1"/>
  <pageMargins left="0.23622047244094491" right="0.23622047244094491" top="0.51181102362204722" bottom="0.47244094488188981" header="0.31496062992125984" footer="0.31496062992125984"/>
  <pageSetup scale="75" fitToHeight="7" orientation="landscape" r:id="rId1"/>
  <ignoredErrors>
    <ignoredError sqref="J36"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3:EZ8"/>
  <sheetViews>
    <sheetView topLeftCell="A4" workbookViewId="0">
      <selection activeCell="C5" sqref="C5"/>
    </sheetView>
  </sheetViews>
  <sheetFormatPr baseColWidth="10" defaultRowHeight="12.75"/>
  <cols>
    <col min="2" max="2" width="8.42578125" customWidth="1"/>
    <col min="3" max="3" width="28.42578125" customWidth="1"/>
    <col min="4" max="4" width="34.85546875" customWidth="1"/>
    <col min="5" max="5" width="4.28515625" customWidth="1"/>
    <col min="6" max="6" width="19.85546875" customWidth="1"/>
    <col min="7" max="7" width="19.42578125" customWidth="1"/>
    <col min="8" max="8" width="17" customWidth="1"/>
    <col min="9" max="9" width="13" customWidth="1"/>
    <col min="10" max="11" width="10.42578125" customWidth="1"/>
    <col min="12" max="12" width="11" customWidth="1"/>
    <col min="13" max="14" width="21.28515625" customWidth="1"/>
    <col min="15" max="15" width="20.7109375" customWidth="1"/>
    <col min="16" max="17" width="21.28515625" customWidth="1"/>
    <col min="18" max="18" width="20.85546875" customWidth="1"/>
    <col min="19" max="19" width="14.42578125" customWidth="1"/>
    <col min="20" max="20" width="21" customWidth="1"/>
    <col min="21" max="21" width="19.140625" customWidth="1"/>
    <col min="22" max="22" width="18.85546875" customWidth="1"/>
    <col min="23" max="23" width="20.42578125" customWidth="1"/>
    <col min="24" max="24" width="13.140625" customWidth="1"/>
    <col min="25" max="25" width="11.42578125" customWidth="1"/>
    <col min="26" max="26" width="9.140625" customWidth="1"/>
    <col min="27" max="27" width="11.42578125" customWidth="1"/>
    <col min="28" max="28" width="18.7109375" customWidth="1"/>
    <col min="29" max="29" width="14.28515625" customWidth="1"/>
    <col min="30" max="31" width="10.42578125" customWidth="1"/>
    <col min="32" max="32" width="12.7109375" customWidth="1"/>
    <col min="33" max="34" width="10.42578125" customWidth="1"/>
    <col min="35" max="35" width="11" customWidth="1"/>
    <col min="36" max="38" width="15.42578125" customWidth="1"/>
    <col min="39" max="39" width="14.42578125" customWidth="1"/>
    <col min="40" max="42" width="15.42578125" customWidth="1"/>
    <col min="43" max="43" width="14.42578125" customWidth="1"/>
    <col min="44" max="45" width="15.42578125" customWidth="1"/>
    <col min="46" max="47" width="9.140625" customWidth="1"/>
    <col min="48" max="48" width="11" customWidth="1"/>
    <col min="49" max="49" width="11.42578125" customWidth="1"/>
    <col min="50" max="50" width="11.28515625" customWidth="1"/>
    <col min="51" max="51" width="11.42578125" customWidth="1"/>
    <col min="52" max="52" width="10.140625" customWidth="1"/>
    <col min="53" max="55" width="10" customWidth="1"/>
    <col min="56" max="57" width="10.42578125" customWidth="1"/>
    <col min="58" max="60" width="11.140625" customWidth="1"/>
    <col min="61" max="62" width="14.28515625" customWidth="1"/>
    <col min="63" max="63" width="12.140625" customWidth="1"/>
    <col min="64" max="64" width="10.42578125" customWidth="1"/>
    <col min="65" max="65" width="24.140625" customWidth="1"/>
    <col min="66" max="66" width="14.7109375" customWidth="1"/>
    <col min="67" max="67" width="11" customWidth="1"/>
    <col min="68" max="68" width="12.42578125" customWidth="1"/>
    <col min="69" max="69" width="11" customWidth="1"/>
    <col min="70" max="70" width="11.140625" customWidth="1"/>
    <col min="71" max="71" width="9.42578125" customWidth="1"/>
    <col min="72" max="72" width="11.140625" customWidth="1"/>
    <col min="73" max="73" width="11" customWidth="1"/>
    <col min="74" max="74" width="10.42578125" customWidth="1"/>
    <col min="75" max="75" width="7.85546875" customWidth="1"/>
    <col min="76" max="76" width="9" customWidth="1"/>
    <col min="77" max="77" width="10.42578125" customWidth="1"/>
    <col min="78" max="78" width="11.140625" customWidth="1"/>
    <col min="79" max="79" width="7.85546875" customWidth="1"/>
    <col min="80" max="80" width="9" customWidth="1"/>
    <col min="81" max="81" width="10.42578125" customWidth="1"/>
    <col min="82" max="82" width="11.140625" customWidth="1"/>
    <col min="83" max="83" width="8.140625" customWidth="1"/>
    <col min="84" max="84" width="9" customWidth="1"/>
    <col min="85" max="85" width="22.7109375" customWidth="1"/>
    <col min="86" max="86" width="12.7109375" customWidth="1"/>
    <col min="87" max="87" width="10.42578125" customWidth="1"/>
    <col min="88" max="88" width="12.7109375" customWidth="1"/>
    <col min="89" max="89" width="10.7109375" customWidth="1"/>
    <col min="90" max="90" width="12.7109375" customWidth="1"/>
    <col min="91" max="91" width="10.42578125" customWidth="1"/>
    <col min="92" max="92" width="13.42578125" customWidth="1"/>
    <col min="93" max="93" width="11.140625" customWidth="1"/>
    <col min="94" max="94" width="11.28515625" customWidth="1"/>
    <col min="95" max="95" width="11.140625" customWidth="1"/>
    <col min="96" max="96" width="11" customWidth="1"/>
    <col min="97" max="97" width="11.42578125" customWidth="1"/>
    <col min="98" max="98" width="17.28515625" customWidth="1"/>
    <col min="99" max="99" width="18.7109375" customWidth="1"/>
    <col min="100" max="100" width="15.7109375" customWidth="1"/>
    <col min="101" max="101" width="18.42578125" customWidth="1"/>
    <col min="102" max="102" width="13.28515625" customWidth="1"/>
    <col min="103" max="103" width="16.85546875" customWidth="1"/>
    <col min="104" max="104" width="15.42578125" customWidth="1"/>
    <col min="105" max="105" width="10.42578125" customWidth="1"/>
    <col min="106" max="106" width="17.85546875" customWidth="1"/>
    <col min="107" max="107" width="18.85546875" customWidth="1"/>
    <col min="108" max="108" width="28.42578125" customWidth="1"/>
    <col min="109" max="109" width="13.42578125" customWidth="1"/>
    <col min="110" max="110" width="10.7109375" customWidth="1"/>
    <col min="111" max="112" width="14.42578125" customWidth="1"/>
    <col min="113" max="114" width="16.85546875" customWidth="1"/>
    <col min="115" max="115" width="10.42578125" customWidth="1"/>
    <col min="116" max="116" width="11" customWidth="1"/>
    <col min="117" max="117" width="27.42578125" customWidth="1"/>
    <col min="118" max="118" width="10.42578125" customWidth="1"/>
    <col min="119" max="119" width="10" customWidth="1"/>
    <col min="120" max="120" width="7.85546875" customWidth="1"/>
    <col min="121" max="121" width="8" customWidth="1"/>
    <col min="122" max="122" width="9.7109375" customWidth="1"/>
    <col min="123" max="123" width="7.85546875" customWidth="1"/>
    <col min="124" max="124" width="8" customWidth="1"/>
    <col min="125" max="125" width="9.7109375" customWidth="1"/>
    <col min="126" max="126" width="7.85546875" customWidth="1"/>
    <col min="127" max="127" width="8" customWidth="1"/>
    <col min="128" max="128" width="9.7109375" customWidth="1"/>
    <col min="129" max="129" width="7.85546875" customWidth="1"/>
    <col min="130" max="130" width="8" customWidth="1"/>
    <col min="131" max="131" width="9.7109375" customWidth="1"/>
    <col min="132" max="132" width="7.85546875" customWidth="1"/>
    <col min="133" max="133" width="7.42578125" customWidth="1"/>
    <col min="134" max="134" width="5.28515625" customWidth="1"/>
    <col min="135" max="135" width="6" customWidth="1"/>
    <col min="136" max="136" width="7.85546875" customWidth="1"/>
    <col min="137" max="137" width="7.42578125" customWidth="1"/>
    <col min="138" max="140" width="5.28515625" customWidth="1"/>
    <col min="141" max="141" width="7.85546875" customWidth="1"/>
    <col min="142" max="142" width="7.42578125" customWidth="1"/>
    <col min="143" max="143" width="5.28515625" customWidth="1"/>
    <col min="144" max="144" width="7.85546875" customWidth="1"/>
    <col min="145" max="145" width="7.42578125" customWidth="1"/>
    <col min="146" max="146" width="5.28515625" customWidth="1"/>
    <col min="147" max="148" width="7.85546875" customWidth="1"/>
    <col min="149" max="150" width="10" customWidth="1"/>
    <col min="151" max="151" width="18.140625" customWidth="1"/>
    <col min="152" max="153" width="9.7109375" customWidth="1"/>
    <col min="154" max="154" width="11.42578125" customWidth="1"/>
    <col min="155" max="155" width="38.85546875" customWidth="1"/>
  </cols>
  <sheetData>
    <row r="3" spans="2:156" ht="22.5" customHeight="1">
      <c r="F3" s="399" t="s">
        <v>102</v>
      </c>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20"/>
      <c r="AL3" s="401" t="s">
        <v>64</v>
      </c>
      <c r="AM3" s="401"/>
      <c r="AN3" s="401"/>
      <c r="AO3" s="401"/>
      <c r="AP3" s="401"/>
      <c r="AQ3" s="401"/>
      <c r="AR3" s="401"/>
      <c r="AS3" s="401"/>
      <c r="AT3" s="401"/>
      <c r="AU3" s="401"/>
      <c r="AV3" s="401"/>
      <c r="AW3" s="401"/>
      <c r="AX3" s="401"/>
      <c r="AY3" s="401"/>
      <c r="AZ3" s="401"/>
      <c r="BA3" s="401"/>
      <c r="BB3" s="401"/>
      <c r="BC3" s="401"/>
      <c r="BD3" s="401"/>
      <c r="BE3" s="401"/>
      <c r="BF3" s="401"/>
      <c r="BG3" s="401"/>
      <c r="BH3" s="401"/>
      <c r="BI3" s="390" t="s">
        <v>31</v>
      </c>
      <c r="BJ3" s="390"/>
      <c r="BK3" s="390"/>
      <c r="BL3" s="390"/>
      <c r="BM3" s="390"/>
      <c r="BN3" s="390"/>
      <c r="BO3" s="390"/>
      <c r="BP3" s="390"/>
      <c r="BQ3" s="390"/>
      <c r="BR3" s="390"/>
      <c r="BS3" s="390"/>
      <c r="BT3" s="390"/>
      <c r="BU3" s="390"/>
      <c r="BV3" s="390"/>
      <c r="BW3" s="390"/>
      <c r="BX3" s="390"/>
      <c r="BY3" s="390"/>
      <c r="BZ3" s="390"/>
      <c r="CA3" s="390"/>
      <c r="CB3" s="390"/>
      <c r="CC3" s="390"/>
      <c r="CD3" s="390"/>
      <c r="CE3" s="390"/>
      <c r="CF3" s="390"/>
      <c r="CG3" s="390"/>
      <c r="CH3" s="391" t="s">
        <v>34</v>
      </c>
      <c r="CI3" s="391"/>
      <c r="CJ3" s="391"/>
      <c r="CK3" s="391"/>
      <c r="CL3" s="391"/>
      <c r="CM3" s="391"/>
      <c r="CN3" s="391"/>
      <c r="CO3" s="391"/>
      <c r="CP3" s="391"/>
      <c r="CQ3" s="391"/>
      <c r="CR3" s="391"/>
      <c r="CS3" s="391"/>
      <c r="CT3" s="391"/>
      <c r="CU3" s="391"/>
      <c r="CV3" s="391"/>
      <c r="CW3" s="391"/>
      <c r="CX3" s="391"/>
      <c r="CY3" s="391"/>
      <c r="CZ3" s="391"/>
      <c r="DA3" s="391"/>
      <c r="DB3" s="391"/>
      <c r="DC3" s="391"/>
      <c r="DD3" s="391"/>
      <c r="DE3" s="391"/>
      <c r="DF3" s="391"/>
      <c r="DG3" s="391"/>
      <c r="DH3" s="391"/>
      <c r="DI3" s="391"/>
      <c r="DJ3" s="391"/>
      <c r="DK3" s="391"/>
      <c r="DL3" s="391"/>
      <c r="DM3" s="16" t="s">
        <v>81</v>
      </c>
      <c r="DN3" s="389" t="s">
        <v>82</v>
      </c>
      <c r="DO3" s="389"/>
      <c r="DP3" s="357" t="s">
        <v>197</v>
      </c>
      <c r="DQ3" s="358"/>
      <c r="DR3" s="358"/>
      <c r="DS3" s="358"/>
      <c r="DT3" s="358"/>
      <c r="DU3" s="358"/>
      <c r="DV3" s="358"/>
      <c r="DW3" s="358"/>
      <c r="DX3" s="358"/>
      <c r="DY3" s="358"/>
      <c r="DZ3" s="358"/>
      <c r="EA3" s="358"/>
      <c r="EB3" s="358"/>
      <c r="EC3" s="358"/>
      <c r="ED3" s="358"/>
      <c r="EE3" s="362" t="s">
        <v>198</v>
      </c>
      <c r="EF3" s="362"/>
      <c r="EG3" s="362"/>
      <c r="EH3" s="363"/>
      <c r="EI3" s="364" t="s">
        <v>199</v>
      </c>
      <c r="EJ3" s="362"/>
      <c r="EK3" s="362"/>
      <c r="EL3" s="362"/>
      <c r="EM3" s="363"/>
      <c r="EN3" s="19"/>
    </row>
    <row r="4" spans="2:156" ht="63.75" customHeight="1">
      <c r="B4" s="375" t="s">
        <v>124</v>
      </c>
      <c r="C4" s="376"/>
      <c r="D4" s="376"/>
      <c r="E4" s="377"/>
      <c r="F4" s="3" t="s">
        <v>92</v>
      </c>
      <c r="G4" s="402" t="s">
        <v>10</v>
      </c>
      <c r="H4" s="402"/>
      <c r="I4" s="402"/>
      <c r="J4" s="402"/>
      <c r="K4" s="402"/>
      <c r="L4" s="402"/>
      <c r="M4" s="379" t="s">
        <v>96</v>
      </c>
      <c r="N4" s="379"/>
      <c r="O4" s="379"/>
      <c r="P4" s="379" t="s">
        <v>97</v>
      </c>
      <c r="Q4" s="379"/>
      <c r="R4" s="379"/>
      <c r="S4" s="10" t="s">
        <v>9</v>
      </c>
      <c r="T4" s="403" t="s">
        <v>12</v>
      </c>
      <c r="U4" s="404"/>
      <c r="V4" s="404"/>
      <c r="W4" s="404"/>
      <c r="X4" s="405"/>
      <c r="Y4" s="406" t="s">
        <v>18</v>
      </c>
      <c r="Z4" s="407"/>
      <c r="AA4" s="408"/>
      <c r="AB4" s="11" t="s">
        <v>21</v>
      </c>
      <c r="AC4" s="10" t="s">
        <v>22</v>
      </c>
      <c r="AD4" s="384" t="s">
        <v>62</v>
      </c>
      <c r="AE4" s="385"/>
      <c r="AF4" s="386"/>
      <c r="AG4" s="384" t="s">
        <v>63</v>
      </c>
      <c r="AH4" s="385"/>
      <c r="AI4" s="386"/>
      <c r="AJ4" s="12" t="s">
        <v>100</v>
      </c>
      <c r="AK4" s="12" t="s">
        <v>207</v>
      </c>
      <c r="AL4" s="387" t="s">
        <v>104</v>
      </c>
      <c r="AM4" s="400"/>
      <c r="AN4" s="387" t="s">
        <v>105</v>
      </c>
      <c r="AO4" s="388"/>
      <c r="AP4" s="387" t="s">
        <v>65</v>
      </c>
      <c r="AQ4" s="388"/>
      <c r="AR4" s="392" t="s">
        <v>66</v>
      </c>
      <c r="AS4" s="392"/>
      <c r="AT4" s="392" t="s">
        <v>51</v>
      </c>
      <c r="AU4" s="392"/>
      <c r="AV4" s="392"/>
      <c r="AW4" s="383" t="s">
        <v>67</v>
      </c>
      <c r="AX4" s="383"/>
      <c r="AY4" s="383"/>
      <c r="AZ4" s="409" t="s">
        <v>27</v>
      </c>
      <c r="BA4" s="409"/>
      <c r="BB4" s="409" t="s">
        <v>28</v>
      </c>
      <c r="BC4" s="409"/>
      <c r="BD4" s="409" t="s">
        <v>29</v>
      </c>
      <c r="BE4" s="409"/>
      <c r="BF4" s="383" t="s">
        <v>30</v>
      </c>
      <c r="BG4" s="383"/>
      <c r="BH4" s="383"/>
      <c r="BI4" s="380" t="s">
        <v>106</v>
      </c>
      <c r="BJ4" s="381"/>
      <c r="BK4" s="382" t="s">
        <v>68</v>
      </c>
      <c r="BL4" s="382"/>
      <c r="BM4" s="14" t="s">
        <v>69</v>
      </c>
      <c r="BN4" s="379" t="s">
        <v>70</v>
      </c>
      <c r="BO4" s="379"/>
      <c r="BP4" s="379"/>
      <c r="BQ4" s="379"/>
      <c r="BR4" s="379"/>
      <c r="BS4" s="379"/>
      <c r="BT4" s="379"/>
      <c r="BU4" s="379"/>
      <c r="BV4" s="398" t="s">
        <v>32</v>
      </c>
      <c r="BW4" s="398"/>
      <c r="BX4" s="398"/>
      <c r="BY4" s="379" t="s">
        <v>71</v>
      </c>
      <c r="BZ4" s="379"/>
      <c r="CA4" s="379"/>
      <c r="CB4" s="379"/>
      <c r="CC4" s="379" t="s">
        <v>72</v>
      </c>
      <c r="CD4" s="379"/>
      <c r="CE4" s="379"/>
      <c r="CF4" s="379"/>
      <c r="CG4" s="7" t="s">
        <v>115</v>
      </c>
      <c r="CH4" s="396" t="s">
        <v>73</v>
      </c>
      <c r="CI4" s="397"/>
      <c r="CJ4" s="396" t="s">
        <v>74</v>
      </c>
      <c r="CK4" s="397"/>
      <c r="CL4" s="396" t="s">
        <v>78</v>
      </c>
      <c r="CM4" s="397"/>
      <c r="CN4" s="392" t="s">
        <v>89</v>
      </c>
      <c r="CO4" s="392"/>
      <c r="CP4" s="392"/>
      <c r="CQ4" s="392"/>
      <c r="CR4" s="393" t="s">
        <v>39</v>
      </c>
      <c r="CS4" s="394"/>
      <c r="CT4" s="394"/>
      <c r="CU4" s="395"/>
      <c r="CV4" s="392" t="s">
        <v>52</v>
      </c>
      <c r="CW4" s="392"/>
      <c r="CX4" s="392"/>
      <c r="CY4" s="392" t="s">
        <v>75</v>
      </c>
      <c r="CZ4" s="392"/>
      <c r="DA4" s="392"/>
      <c r="DB4" s="392"/>
      <c r="DC4" s="392"/>
      <c r="DD4" s="15" t="s">
        <v>76</v>
      </c>
      <c r="DE4" s="379" t="s">
        <v>77</v>
      </c>
      <c r="DF4" s="379"/>
      <c r="DG4" s="379"/>
      <c r="DH4" s="379"/>
      <c r="DI4" s="379"/>
      <c r="DJ4" s="379"/>
      <c r="DK4" s="379" t="s">
        <v>123</v>
      </c>
      <c r="DL4" s="379"/>
      <c r="DM4" s="13" t="s">
        <v>0</v>
      </c>
      <c r="DN4" s="387" t="s">
        <v>79</v>
      </c>
      <c r="DO4" s="388"/>
      <c r="DP4" s="378" t="s">
        <v>126</v>
      </c>
      <c r="DQ4" s="378"/>
      <c r="DR4" s="378"/>
      <c r="DS4" s="372" t="s">
        <v>64</v>
      </c>
      <c r="DT4" s="373"/>
      <c r="DU4" s="374"/>
      <c r="DV4" s="372" t="s">
        <v>31</v>
      </c>
      <c r="DW4" s="373"/>
      <c r="DX4" s="374"/>
      <c r="DY4" s="372" t="s">
        <v>34</v>
      </c>
      <c r="DZ4" s="373"/>
      <c r="EA4" s="374"/>
      <c r="EB4" s="365" t="s">
        <v>193</v>
      </c>
      <c r="EC4" s="366"/>
      <c r="ED4" s="367"/>
      <c r="EE4" s="359" t="s">
        <v>194</v>
      </c>
      <c r="EF4" s="360"/>
      <c r="EG4" s="360"/>
      <c r="EH4" s="361"/>
      <c r="EI4" s="365" t="s">
        <v>195</v>
      </c>
      <c r="EJ4" s="366"/>
      <c r="EK4" s="366"/>
      <c r="EL4" s="366"/>
      <c r="EM4" s="367"/>
      <c r="EN4" s="368" t="s">
        <v>128</v>
      </c>
      <c r="EO4" s="369"/>
      <c r="EP4" s="370"/>
      <c r="EQ4" s="371" t="s">
        <v>196</v>
      </c>
      <c r="ER4" s="371"/>
      <c r="ES4" s="371"/>
      <c r="ET4" s="371"/>
      <c r="EU4" s="371"/>
      <c r="EV4" s="371"/>
      <c r="EW4" s="371"/>
      <c r="EX4" s="371"/>
      <c r="EY4" s="22" t="s">
        <v>211</v>
      </c>
      <c r="EZ4" s="22" t="s">
        <v>212</v>
      </c>
    </row>
    <row r="5" spans="2:156" ht="60">
      <c r="B5" s="18" t="s">
        <v>59</v>
      </c>
      <c r="C5" s="18" t="s">
        <v>60</v>
      </c>
      <c r="D5" s="18" t="s">
        <v>90</v>
      </c>
      <c r="E5" s="18" t="s">
        <v>91</v>
      </c>
      <c r="F5" s="4" t="s">
        <v>103</v>
      </c>
      <c r="G5" s="9" t="s">
        <v>83</v>
      </c>
      <c r="H5" s="9" t="s">
        <v>84</v>
      </c>
      <c r="I5" s="9" t="s">
        <v>85</v>
      </c>
      <c r="J5" s="9" t="s">
        <v>93</v>
      </c>
      <c r="K5" s="9" t="s">
        <v>94</v>
      </c>
      <c r="L5" s="9" t="s">
        <v>95</v>
      </c>
      <c r="M5" s="9" t="s">
        <v>86</v>
      </c>
      <c r="N5" s="9" t="s">
        <v>87</v>
      </c>
      <c r="O5" s="9" t="s">
        <v>88</v>
      </c>
      <c r="P5" s="9" t="s">
        <v>55</v>
      </c>
      <c r="Q5" s="9" t="s">
        <v>56</v>
      </c>
      <c r="R5" s="9" t="s">
        <v>57</v>
      </c>
      <c r="S5" s="9" t="s">
        <v>98</v>
      </c>
      <c r="T5" s="9" t="s">
        <v>13</v>
      </c>
      <c r="U5" s="9" t="s">
        <v>14</v>
      </c>
      <c r="V5" s="9" t="s">
        <v>15</v>
      </c>
      <c r="W5" s="9" t="s">
        <v>16</v>
      </c>
      <c r="X5" s="9" t="s">
        <v>17</v>
      </c>
      <c r="Y5" s="4" t="s">
        <v>136</v>
      </c>
      <c r="Z5" s="4" t="s">
        <v>137</v>
      </c>
      <c r="AA5" s="9" t="s">
        <v>20</v>
      </c>
      <c r="AB5" s="9" t="s">
        <v>99</v>
      </c>
      <c r="AC5" s="9" t="s">
        <v>101</v>
      </c>
      <c r="AD5" s="4" t="s">
        <v>138</v>
      </c>
      <c r="AE5" s="4" t="s">
        <v>139</v>
      </c>
      <c r="AF5" s="4" t="s">
        <v>140</v>
      </c>
      <c r="AG5" s="4" t="s">
        <v>141</v>
      </c>
      <c r="AH5" s="4" t="s">
        <v>142</v>
      </c>
      <c r="AI5" s="4" t="s">
        <v>143</v>
      </c>
      <c r="AJ5" s="4" t="s">
        <v>25</v>
      </c>
      <c r="AK5" s="4" t="s">
        <v>207</v>
      </c>
      <c r="AL5" s="4" t="s">
        <v>144</v>
      </c>
      <c r="AM5" s="4" t="s">
        <v>145</v>
      </c>
      <c r="AN5" s="4" t="s">
        <v>146</v>
      </c>
      <c r="AO5" s="4" t="s">
        <v>150</v>
      </c>
      <c r="AP5" s="4" t="s">
        <v>147</v>
      </c>
      <c r="AQ5" s="4" t="s">
        <v>148</v>
      </c>
      <c r="AR5" s="4" t="s">
        <v>149</v>
      </c>
      <c r="AS5" s="4" t="s">
        <v>151</v>
      </c>
      <c r="AT5" s="4" t="s">
        <v>152</v>
      </c>
      <c r="AU5" s="4" t="s">
        <v>153</v>
      </c>
      <c r="AV5" s="4" t="s">
        <v>154</v>
      </c>
      <c r="AW5" s="4" t="s">
        <v>155</v>
      </c>
      <c r="AX5" s="4" t="s">
        <v>156</v>
      </c>
      <c r="AY5" s="4" t="s">
        <v>157</v>
      </c>
      <c r="AZ5" s="4" t="s">
        <v>158</v>
      </c>
      <c r="BA5" s="4" t="s">
        <v>159</v>
      </c>
      <c r="BB5" s="4" t="s">
        <v>161</v>
      </c>
      <c r="BC5" s="4" t="s">
        <v>160</v>
      </c>
      <c r="BD5" s="4" t="s">
        <v>162</v>
      </c>
      <c r="BE5" s="4" t="s">
        <v>163</v>
      </c>
      <c r="BF5" s="4" t="s">
        <v>164</v>
      </c>
      <c r="BG5" s="4" t="s">
        <v>165</v>
      </c>
      <c r="BH5" s="4" t="s">
        <v>166</v>
      </c>
      <c r="BI5" s="4" t="s">
        <v>167</v>
      </c>
      <c r="BJ5" s="4" t="s">
        <v>168</v>
      </c>
      <c r="BK5" s="4" t="s">
        <v>169</v>
      </c>
      <c r="BL5" s="4" t="s">
        <v>170</v>
      </c>
      <c r="BM5" s="4" t="s">
        <v>171</v>
      </c>
      <c r="BN5" s="4" t="s">
        <v>107</v>
      </c>
      <c r="BO5" s="4" t="s">
        <v>108</v>
      </c>
      <c r="BP5" s="4" t="s">
        <v>109</v>
      </c>
      <c r="BQ5" s="4" t="s">
        <v>110</v>
      </c>
      <c r="BR5" s="4" t="s">
        <v>111</v>
      </c>
      <c r="BS5" s="4" t="s">
        <v>112</v>
      </c>
      <c r="BT5" s="4" t="s">
        <v>113</v>
      </c>
      <c r="BU5" s="4" t="s">
        <v>114</v>
      </c>
      <c r="BV5" s="4" t="s">
        <v>172</v>
      </c>
      <c r="BW5" s="4" t="s">
        <v>173</v>
      </c>
      <c r="BX5" s="4" t="s">
        <v>174</v>
      </c>
      <c r="BY5" s="4" t="s">
        <v>175</v>
      </c>
      <c r="BZ5" s="4" t="s">
        <v>176</v>
      </c>
      <c r="CA5" s="4" t="s">
        <v>177</v>
      </c>
      <c r="CB5" s="4" t="s">
        <v>178</v>
      </c>
      <c r="CC5" s="4" t="s">
        <v>179</v>
      </c>
      <c r="CD5" s="4" t="s">
        <v>180</v>
      </c>
      <c r="CE5" s="4" t="s">
        <v>181</v>
      </c>
      <c r="CF5" s="4" t="s">
        <v>182</v>
      </c>
      <c r="CG5" s="4" t="s">
        <v>183</v>
      </c>
      <c r="CH5" s="4" t="s">
        <v>184</v>
      </c>
      <c r="CI5" s="4" t="s">
        <v>185</v>
      </c>
      <c r="CJ5" s="4" t="s">
        <v>186</v>
      </c>
      <c r="CK5" s="4" t="s">
        <v>187</v>
      </c>
      <c r="CL5" s="4" t="s">
        <v>188</v>
      </c>
      <c r="CM5" s="4" t="s">
        <v>189</v>
      </c>
      <c r="CN5" s="4" t="s">
        <v>37</v>
      </c>
      <c r="CO5" s="4" t="s">
        <v>3</v>
      </c>
      <c r="CP5" s="4" t="s">
        <v>4</v>
      </c>
      <c r="CQ5" s="4" t="s">
        <v>38</v>
      </c>
      <c r="CR5" s="4" t="s">
        <v>6</v>
      </c>
      <c r="CS5" s="4" t="s">
        <v>40</v>
      </c>
      <c r="CT5" s="4" t="s">
        <v>54</v>
      </c>
      <c r="CU5" s="4" t="s">
        <v>41</v>
      </c>
      <c r="CV5" s="4" t="s">
        <v>42</v>
      </c>
      <c r="CW5" s="4" t="s">
        <v>43</v>
      </c>
      <c r="CX5" s="4" t="s">
        <v>44</v>
      </c>
      <c r="CY5" s="4" t="s">
        <v>191</v>
      </c>
      <c r="CZ5" s="4" t="s">
        <v>190</v>
      </c>
      <c r="DA5" s="4" t="s">
        <v>5</v>
      </c>
      <c r="DB5" s="4" t="s">
        <v>45</v>
      </c>
      <c r="DC5" s="4" t="s">
        <v>46</v>
      </c>
      <c r="DD5" s="4" t="s">
        <v>116</v>
      </c>
      <c r="DE5" s="4" t="s">
        <v>121</v>
      </c>
      <c r="DF5" s="4" t="s">
        <v>122</v>
      </c>
      <c r="DG5" s="4" t="s">
        <v>118</v>
      </c>
      <c r="DH5" s="4" t="s">
        <v>117</v>
      </c>
      <c r="DI5" s="4" t="s">
        <v>119</v>
      </c>
      <c r="DJ5" s="4" t="s">
        <v>120</v>
      </c>
      <c r="DK5" s="4" t="s">
        <v>49</v>
      </c>
      <c r="DL5" s="4" t="s">
        <v>50</v>
      </c>
      <c r="DM5" s="4" t="s">
        <v>200</v>
      </c>
      <c r="DN5" s="4" t="s">
        <v>7</v>
      </c>
      <c r="DO5" s="4" t="s">
        <v>8</v>
      </c>
      <c r="DP5" s="17" t="s">
        <v>192</v>
      </c>
      <c r="DQ5" s="17" t="s">
        <v>125</v>
      </c>
      <c r="DR5" s="17" t="s">
        <v>129</v>
      </c>
      <c r="DS5" s="17" t="s">
        <v>192</v>
      </c>
      <c r="DT5" s="17" t="s">
        <v>125</v>
      </c>
      <c r="DU5" s="17" t="s">
        <v>129</v>
      </c>
      <c r="DV5" s="17" t="s">
        <v>192</v>
      </c>
      <c r="DW5" s="17" t="s">
        <v>125</v>
      </c>
      <c r="DX5" s="17" t="s">
        <v>129</v>
      </c>
      <c r="DY5" s="17" t="s">
        <v>192</v>
      </c>
      <c r="DZ5" s="17" t="s">
        <v>125</v>
      </c>
      <c r="EA5" s="17" t="s">
        <v>129</v>
      </c>
      <c r="EB5" s="17" t="s">
        <v>192</v>
      </c>
      <c r="EC5" s="4" t="s">
        <v>127</v>
      </c>
      <c r="ED5" s="4" t="s">
        <v>130</v>
      </c>
      <c r="EE5" s="17" t="s">
        <v>208</v>
      </c>
      <c r="EF5" s="17" t="s">
        <v>192</v>
      </c>
      <c r="EG5" s="4" t="s">
        <v>127</v>
      </c>
      <c r="EH5" s="4" t="s">
        <v>130</v>
      </c>
      <c r="EI5" s="17" t="s">
        <v>209</v>
      </c>
      <c r="EJ5" s="17" t="s">
        <v>210</v>
      </c>
      <c r="EK5" s="17" t="s">
        <v>192</v>
      </c>
      <c r="EL5" s="4" t="s">
        <v>127</v>
      </c>
      <c r="EM5" s="4" t="s">
        <v>130</v>
      </c>
      <c r="EN5" s="17" t="s">
        <v>192</v>
      </c>
      <c r="EO5" s="4" t="s">
        <v>127</v>
      </c>
      <c r="EP5" s="4" t="s">
        <v>130</v>
      </c>
      <c r="EQ5" s="4" t="s">
        <v>131</v>
      </c>
      <c r="ER5" s="4" t="s">
        <v>132</v>
      </c>
      <c r="ES5" s="4" t="s">
        <v>133</v>
      </c>
      <c r="ET5" s="4" t="s">
        <v>215</v>
      </c>
      <c r="EU5" s="4" t="s">
        <v>80</v>
      </c>
      <c r="EV5" s="4" t="s">
        <v>135</v>
      </c>
      <c r="EW5" s="4" t="s">
        <v>201</v>
      </c>
      <c r="EX5" s="4" t="s">
        <v>134</v>
      </c>
      <c r="EY5" s="4" t="s">
        <v>213</v>
      </c>
      <c r="EZ5" s="4" t="s">
        <v>214</v>
      </c>
    </row>
    <row r="6" spans="2:156">
      <c r="B6" t="e">
        <f>#REF!</f>
        <v>#REF!</v>
      </c>
      <c r="C6" t="e">
        <f>#REF!</f>
        <v>#REF!</v>
      </c>
      <c r="D6" t="e">
        <f>#REF!</f>
        <v>#REF!</v>
      </c>
      <c r="E6" t="e">
        <f>#REF!</f>
        <v>#REF!</v>
      </c>
      <c r="F6" t="e">
        <f>#REF!</f>
        <v>#REF!</v>
      </c>
      <c r="G6" t="e">
        <f>#REF!</f>
        <v>#REF!</v>
      </c>
      <c r="H6" t="e">
        <f>#REF!</f>
        <v>#REF!</v>
      </c>
      <c r="I6" t="e">
        <f>#REF!</f>
        <v>#REF!</v>
      </c>
      <c r="J6" s="8" t="e">
        <f>#REF!</f>
        <v>#REF!</v>
      </c>
      <c r="K6" s="8" t="e">
        <f>#REF!</f>
        <v>#REF!</v>
      </c>
      <c r="L6" s="8" t="e">
        <f>#REF!</f>
        <v>#REF!</v>
      </c>
      <c r="M6" t="e">
        <f>#REF!</f>
        <v>#REF!</v>
      </c>
      <c r="N6" t="e">
        <f>#REF!</f>
        <v>#REF!</v>
      </c>
      <c r="O6" t="e">
        <f>#REF!</f>
        <v>#REF!</v>
      </c>
      <c r="P6" t="e">
        <f>#REF!</f>
        <v>#REF!</v>
      </c>
      <c r="Q6" t="e">
        <f>#REF!</f>
        <v>#REF!</v>
      </c>
      <c r="R6" t="e">
        <f>#REF!</f>
        <v>#REF!</v>
      </c>
      <c r="S6" t="e">
        <f>#REF!</f>
        <v>#REF!</v>
      </c>
      <c r="T6" t="e">
        <f>#REF!</f>
        <v>#REF!</v>
      </c>
      <c r="U6" t="e">
        <f>#REF!</f>
        <v>#REF!</v>
      </c>
      <c r="V6" t="e">
        <f>#REF!</f>
        <v>#REF!</v>
      </c>
      <c r="W6" t="e">
        <f>#REF!</f>
        <v>#REF!</v>
      </c>
      <c r="X6" t="e">
        <f>#REF!</f>
        <v>#REF!</v>
      </c>
      <c r="Y6" t="e">
        <f>#REF!</f>
        <v>#REF!</v>
      </c>
      <c r="Z6" t="e">
        <f>#REF!</f>
        <v>#REF!</v>
      </c>
      <c r="AA6" t="e">
        <f>#REF!</f>
        <v>#REF!</v>
      </c>
      <c r="AB6" t="e">
        <f>#REF!</f>
        <v>#REF!</v>
      </c>
      <c r="AC6" t="e">
        <f>#REF!</f>
        <v>#REF!</v>
      </c>
      <c r="AD6" t="e">
        <f>#REF!</f>
        <v>#REF!</v>
      </c>
      <c r="AE6" t="e">
        <f>#REF!</f>
        <v>#REF!</v>
      </c>
      <c r="AF6" t="e">
        <f>#REF!</f>
        <v>#REF!</v>
      </c>
      <c r="AG6" t="e">
        <f>#REF!</f>
        <v>#REF!</v>
      </c>
      <c r="AH6" t="e">
        <f>#REF!</f>
        <v>#REF!</v>
      </c>
      <c r="AI6" t="e">
        <f>#REF!</f>
        <v>#REF!</v>
      </c>
      <c r="AJ6" t="e">
        <f>#REF!</f>
        <v>#REF!</v>
      </c>
      <c r="AK6" s="21" t="e">
        <f>#REF!</f>
        <v>#REF!</v>
      </c>
      <c r="AL6" t="e">
        <f>#REF!</f>
        <v>#REF!</v>
      </c>
      <c r="AM6" t="e">
        <f>#REF!</f>
        <v>#REF!</v>
      </c>
      <c r="AN6" t="e">
        <f>#REF!</f>
        <v>#REF!</v>
      </c>
      <c r="AO6" t="e">
        <f>#REF!</f>
        <v>#REF!</v>
      </c>
      <c r="AP6" t="e">
        <f>#REF!</f>
        <v>#REF!</v>
      </c>
      <c r="AQ6" t="e">
        <f>#REF!</f>
        <v>#REF!</v>
      </c>
      <c r="AR6" t="e">
        <f>#REF!</f>
        <v>#REF!</v>
      </c>
      <c r="AS6" t="e">
        <f>#REF!</f>
        <v>#REF!</v>
      </c>
      <c r="AT6" t="e">
        <f>#REF!</f>
        <v>#REF!</v>
      </c>
      <c r="AU6" t="e">
        <f>#REF!</f>
        <v>#REF!</v>
      </c>
      <c r="AV6" t="e">
        <f>#REF!</f>
        <v>#REF!</v>
      </c>
      <c r="AW6" t="e">
        <f>#REF!</f>
        <v>#REF!</v>
      </c>
      <c r="AX6" t="e">
        <f>#REF!</f>
        <v>#REF!</v>
      </c>
      <c r="AY6" t="e">
        <f>#REF!</f>
        <v>#REF!</v>
      </c>
      <c r="AZ6" t="e">
        <f>#REF!</f>
        <v>#REF!</v>
      </c>
      <c r="BA6" t="e">
        <f>#REF!</f>
        <v>#REF!</v>
      </c>
      <c r="BB6" t="e">
        <f>#REF!</f>
        <v>#REF!</v>
      </c>
      <c r="BC6" t="e">
        <f>#REF!</f>
        <v>#REF!</v>
      </c>
      <c r="BD6" t="e">
        <f>#REF!</f>
        <v>#REF!</v>
      </c>
      <c r="BE6" t="e">
        <f>#REF!</f>
        <v>#REF!</v>
      </c>
      <c r="BF6" t="e">
        <f>#REF!</f>
        <v>#REF!</v>
      </c>
      <c r="BG6" t="e">
        <f>#REF!</f>
        <v>#REF!</v>
      </c>
      <c r="BH6" t="e">
        <f>#REF!</f>
        <v>#REF!</v>
      </c>
      <c r="BI6" t="e">
        <f>#REF!</f>
        <v>#REF!</v>
      </c>
      <c r="BJ6" t="e">
        <f>#REF!</f>
        <v>#REF!</v>
      </c>
      <c r="BK6" t="e">
        <f>#REF!</f>
        <v>#REF!</v>
      </c>
      <c r="BL6" t="e">
        <f>#REF!</f>
        <v>#REF!</v>
      </c>
      <c r="BM6" t="e">
        <f>#REF!</f>
        <v>#REF!</v>
      </c>
      <c r="BN6" t="e">
        <f>#REF!</f>
        <v>#REF!</v>
      </c>
      <c r="BO6" t="e">
        <f>#REF!</f>
        <v>#REF!</v>
      </c>
      <c r="BP6" t="e">
        <f>#REF!</f>
        <v>#REF!</v>
      </c>
      <c r="BQ6" t="e">
        <f>#REF!</f>
        <v>#REF!</v>
      </c>
      <c r="BR6" t="e">
        <f>#REF!</f>
        <v>#REF!</v>
      </c>
      <c r="BS6" t="e">
        <f>#REF!</f>
        <v>#REF!</v>
      </c>
      <c r="BT6" t="e">
        <f>#REF!</f>
        <v>#REF!</v>
      </c>
      <c r="BU6" t="e">
        <f>#REF!</f>
        <v>#REF!</v>
      </c>
      <c r="BV6" t="e">
        <f>#REF!</f>
        <v>#REF!</v>
      </c>
      <c r="BW6" t="e">
        <f>#REF!</f>
        <v>#REF!</v>
      </c>
      <c r="BX6" t="e">
        <f>#REF!</f>
        <v>#REF!</v>
      </c>
      <c r="BY6" t="e">
        <f>#REF!</f>
        <v>#REF!</v>
      </c>
      <c r="BZ6" t="e">
        <f>#REF!</f>
        <v>#REF!</v>
      </c>
      <c r="CA6" t="e">
        <f>#REF!</f>
        <v>#REF!</v>
      </c>
      <c r="CB6" t="e">
        <f>#REF!</f>
        <v>#REF!</v>
      </c>
      <c r="CC6" t="e">
        <f>#REF!</f>
        <v>#REF!</v>
      </c>
      <c r="CD6" t="e">
        <f>#REF!</f>
        <v>#REF!</v>
      </c>
      <c r="CE6" t="e">
        <f>#REF!</f>
        <v>#REF!</v>
      </c>
      <c r="CF6" t="e">
        <f>#REF!</f>
        <v>#REF!</v>
      </c>
      <c r="CG6" t="e">
        <f>#REF!</f>
        <v>#REF!</v>
      </c>
      <c r="CH6" t="e">
        <f>#REF!</f>
        <v>#REF!</v>
      </c>
      <c r="CI6" t="e">
        <f>#REF!</f>
        <v>#REF!</v>
      </c>
      <c r="CJ6" t="e">
        <f>#REF!</f>
        <v>#REF!</v>
      </c>
      <c r="CK6" t="e">
        <f>#REF!</f>
        <v>#REF!</v>
      </c>
      <c r="CL6" t="e">
        <f>#REF!</f>
        <v>#REF!</v>
      </c>
      <c r="CM6" t="e">
        <f>#REF!</f>
        <v>#REF!</v>
      </c>
      <c r="CN6" t="e">
        <f>#REF!</f>
        <v>#REF!</v>
      </c>
      <c r="CO6" t="e">
        <f>#REF!</f>
        <v>#REF!</v>
      </c>
      <c r="CP6" t="e">
        <f>#REF!</f>
        <v>#REF!</v>
      </c>
      <c r="CQ6" t="e">
        <f>#REF!</f>
        <v>#REF!</v>
      </c>
      <c r="CR6" t="e">
        <f>#REF!</f>
        <v>#REF!</v>
      </c>
      <c r="CS6" t="e">
        <f>#REF!</f>
        <v>#REF!</v>
      </c>
      <c r="CT6" t="e">
        <f>#REF!</f>
        <v>#REF!</v>
      </c>
      <c r="CU6" t="e">
        <f>#REF!</f>
        <v>#REF!</v>
      </c>
      <c r="CV6" t="e">
        <f>#REF!</f>
        <v>#REF!</v>
      </c>
      <c r="CW6" t="e">
        <f>#REF!</f>
        <v>#REF!</v>
      </c>
      <c r="CX6" t="e">
        <f>#REF!</f>
        <v>#REF!</v>
      </c>
      <c r="CY6" t="e">
        <f>#REF!</f>
        <v>#REF!</v>
      </c>
      <c r="CZ6" t="e">
        <f>#REF!</f>
        <v>#REF!</v>
      </c>
      <c r="DA6" t="e">
        <f>#REF!</f>
        <v>#REF!</v>
      </c>
      <c r="DB6" t="e">
        <f>#REF!</f>
        <v>#REF!</v>
      </c>
      <c r="DC6" t="e">
        <f>#REF!</f>
        <v>#REF!</v>
      </c>
      <c r="DD6" t="e">
        <f>#REF!</f>
        <v>#REF!</v>
      </c>
      <c r="DE6" t="e">
        <f>#REF!</f>
        <v>#REF!</v>
      </c>
      <c r="DF6" t="e">
        <f>#REF!</f>
        <v>#REF!</v>
      </c>
      <c r="DG6" t="e">
        <f>#REF!</f>
        <v>#REF!</v>
      </c>
      <c r="DH6" t="e">
        <f>#REF!</f>
        <v>#REF!</v>
      </c>
      <c r="DI6" t="e">
        <f>#REF!</f>
        <v>#REF!</v>
      </c>
      <c r="DJ6" t="e">
        <f>#REF!</f>
        <v>#REF!</v>
      </c>
      <c r="DK6" t="e">
        <f>#REF!</f>
        <v>#REF!</v>
      </c>
      <c r="DL6" t="e">
        <f>#REF!</f>
        <v>#REF!</v>
      </c>
      <c r="DM6" t="e">
        <f>#REF!</f>
        <v>#REF!</v>
      </c>
      <c r="DN6" t="e">
        <f>#REF!</f>
        <v>#REF!</v>
      </c>
      <c r="DO6" t="e">
        <f>#REF!</f>
        <v>#REF!</v>
      </c>
      <c r="DP6" t="e">
        <f>#REF!</f>
        <v>#REF!</v>
      </c>
      <c r="DQ6" t="e">
        <f>#REF!</f>
        <v>#REF!</v>
      </c>
      <c r="DR6" t="e">
        <f>#REF!</f>
        <v>#REF!</v>
      </c>
      <c r="DS6" t="e">
        <f>#REF!</f>
        <v>#REF!</v>
      </c>
      <c r="DT6" t="e">
        <f>#REF!</f>
        <v>#REF!</v>
      </c>
      <c r="DU6" t="e">
        <f>#REF!</f>
        <v>#REF!</v>
      </c>
      <c r="DV6" t="e">
        <f>#REF!</f>
        <v>#REF!</v>
      </c>
      <c r="DW6" t="e">
        <f>#REF!</f>
        <v>#REF!</v>
      </c>
      <c r="DX6" t="e">
        <f>#REF!</f>
        <v>#REF!</v>
      </c>
      <c r="DY6" t="e">
        <f>#REF!</f>
        <v>#REF!</v>
      </c>
      <c r="DZ6" t="e">
        <f>#REF!</f>
        <v>#REF!</v>
      </c>
      <c r="EA6" t="e">
        <f>#REF!</f>
        <v>#REF!</v>
      </c>
      <c r="EB6" t="e">
        <f>#REF!</f>
        <v>#REF!</v>
      </c>
      <c r="EC6" t="e">
        <f>#REF!</f>
        <v>#REF!</v>
      </c>
      <c r="ED6" t="e">
        <f>#REF!</f>
        <v>#REF!</v>
      </c>
      <c r="EE6" t="e">
        <f>#REF!</f>
        <v>#REF!</v>
      </c>
      <c r="EF6" t="e">
        <f>#REF!</f>
        <v>#REF!</v>
      </c>
      <c r="EG6" t="e">
        <f>#REF!</f>
        <v>#REF!</v>
      </c>
      <c r="EH6" t="e">
        <f>#REF!</f>
        <v>#REF!</v>
      </c>
      <c r="EI6" s="21" t="e">
        <f>#REF!</f>
        <v>#REF!</v>
      </c>
      <c r="EJ6" s="21" t="e">
        <f>#REF!</f>
        <v>#REF!</v>
      </c>
      <c r="EK6" s="21" t="e">
        <f>#REF!</f>
        <v>#REF!</v>
      </c>
      <c r="EL6" s="21" t="e">
        <f>#REF!</f>
        <v>#REF!</v>
      </c>
      <c r="EM6" s="21" t="e">
        <f>#REF!</f>
        <v>#REF!</v>
      </c>
      <c r="EN6" s="21" t="e">
        <f>#REF!</f>
        <v>#REF!</v>
      </c>
      <c r="EO6" t="e">
        <f>#REF!</f>
        <v>#REF!</v>
      </c>
      <c r="EP6" t="e">
        <f>#REF!</f>
        <v>#REF!</v>
      </c>
      <c r="EQ6" t="e">
        <f>#REF!</f>
        <v>#REF!</v>
      </c>
      <c r="ER6" t="e">
        <f>#REF!</f>
        <v>#REF!</v>
      </c>
      <c r="ES6" t="e">
        <f>#REF!</f>
        <v>#REF!</v>
      </c>
      <c r="ET6" t="e">
        <f>#REF!</f>
        <v>#REF!</v>
      </c>
      <c r="EU6" t="e">
        <f>#REF!</f>
        <v>#REF!</v>
      </c>
      <c r="EV6" t="e">
        <f>#REF!</f>
        <v>#REF!</v>
      </c>
      <c r="EW6" t="e">
        <f>#REF!</f>
        <v>#REF!</v>
      </c>
      <c r="EX6" t="e">
        <f>#REF!</f>
        <v>#REF!</v>
      </c>
      <c r="EY6" t="e">
        <f>#REF!</f>
        <v>#REF!</v>
      </c>
      <c r="EZ6" t="e">
        <f>#REF!</f>
        <v>#REF!</v>
      </c>
    </row>
    <row r="7" spans="2:156">
      <c r="C7" s="5"/>
      <c r="D7" s="5"/>
      <c r="E7" s="5"/>
      <c r="F7" s="5"/>
      <c r="H7" s="8"/>
      <c r="J7" s="8"/>
      <c r="L7" s="8"/>
      <c r="N7" s="8"/>
      <c r="P7" s="8"/>
      <c r="R7" s="8"/>
      <c r="T7" s="8"/>
      <c r="V7" s="8"/>
      <c r="X7" s="8"/>
      <c r="Z7" s="8"/>
      <c r="AB7" s="8"/>
      <c r="AD7" s="8"/>
      <c r="AF7" s="8"/>
      <c r="AH7" s="8"/>
      <c r="AJ7" s="8"/>
      <c r="AK7" s="8"/>
      <c r="AM7" s="8"/>
      <c r="AO7" s="8"/>
      <c r="AQ7" s="8"/>
      <c r="AS7" s="8"/>
      <c r="AU7" s="8"/>
      <c r="AW7" s="8"/>
      <c r="AY7" s="8"/>
      <c r="BA7" s="8"/>
      <c r="BC7" s="8"/>
      <c r="BE7" s="8"/>
      <c r="BG7" s="8"/>
      <c r="BI7" s="8"/>
      <c r="BK7" s="8"/>
      <c r="BM7" s="8"/>
      <c r="BO7" s="8"/>
      <c r="BQ7" s="8"/>
      <c r="BS7" s="8"/>
      <c r="BU7" s="8"/>
      <c r="BW7" s="8"/>
      <c r="BY7" s="8"/>
      <c r="CA7" s="8"/>
      <c r="CC7" s="8"/>
      <c r="CE7" s="8"/>
      <c r="CG7" s="8"/>
      <c r="CI7" s="8"/>
      <c r="CK7" s="8"/>
      <c r="CM7" s="8"/>
      <c r="CO7" s="8"/>
      <c r="CQ7" s="8"/>
      <c r="CS7" s="8"/>
      <c r="CU7" s="8"/>
      <c r="CW7" s="8"/>
      <c r="CY7" s="8"/>
      <c r="DA7" s="8"/>
      <c r="DC7" s="8"/>
      <c r="DE7" s="8"/>
      <c r="DG7" s="8"/>
      <c r="DI7" s="8"/>
      <c r="DK7" s="8"/>
      <c r="DM7" s="8"/>
      <c r="DN7" s="8"/>
      <c r="DP7" s="8"/>
      <c r="DQ7" s="8"/>
      <c r="DT7" s="8"/>
      <c r="DW7" s="8"/>
      <c r="DZ7" s="8"/>
      <c r="EC7" s="8"/>
      <c r="EG7" s="8"/>
      <c r="EL7" s="8"/>
      <c r="EO7" s="8"/>
      <c r="EQ7" s="8"/>
      <c r="ES7" s="8"/>
      <c r="ET7" s="8"/>
      <c r="EX7" s="8"/>
    </row>
    <row r="8" spans="2:156">
      <c r="AS8" s="5" t="s">
        <v>58</v>
      </c>
    </row>
  </sheetData>
  <sheetProtection password="CDE2"/>
  <mergeCells count="51">
    <mergeCell ref="F3:AJ3"/>
    <mergeCell ref="AL4:AM4"/>
    <mergeCell ref="AN4:AO4"/>
    <mergeCell ref="AP4:AQ4"/>
    <mergeCell ref="AR4:AS4"/>
    <mergeCell ref="AL3:BH3"/>
    <mergeCell ref="G4:L4"/>
    <mergeCell ref="M4:O4"/>
    <mergeCell ref="P4:R4"/>
    <mergeCell ref="T4:X4"/>
    <mergeCell ref="Y4:AA4"/>
    <mergeCell ref="BB4:BC4"/>
    <mergeCell ref="BD4:BE4"/>
    <mergeCell ref="BF4:BH4"/>
    <mergeCell ref="AZ4:BA4"/>
    <mergeCell ref="AT4:AV4"/>
    <mergeCell ref="DN3:DO3"/>
    <mergeCell ref="BI3:CG3"/>
    <mergeCell ref="CH3:DL3"/>
    <mergeCell ref="DE4:DJ4"/>
    <mergeCell ref="CV4:CX4"/>
    <mergeCell ref="CY4:DC4"/>
    <mergeCell ref="CR4:CU4"/>
    <mergeCell ref="CL4:CM4"/>
    <mergeCell ref="CH4:CI4"/>
    <mergeCell ref="CJ4:CK4"/>
    <mergeCell ref="CN4:CQ4"/>
    <mergeCell ref="CC4:CF4"/>
    <mergeCell ref="BV4:BX4"/>
    <mergeCell ref="BY4:CB4"/>
    <mergeCell ref="B4:E4"/>
    <mergeCell ref="DP4:DR4"/>
    <mergeCell ref="DV4:DX4"/>
    <mergeCell ref="DK4:DL4"/>
    <mergeCell ref="BI4:BJ4"/>
    <mergeCell ref="BK4:BL4"/>
    <mergeCell ref="BN4:BU4"/>
    <mergeCell ref="AW4:AY4"/>
    <mergeCell ref="AD4:AF4"/>
    <mergeCell ref="AG4:AI4"/>
    <mergeCell ref="DN4:DO4"/>
    <mergeCell ref="EN4:EP4"/>
    <mergeCell ref="EQ4:EX4"/>
    <mergeCell ref="DS4:DU4"/>
    <mergeCell ref="DY4:EA4"/>
    <mergeCell ref="EB4:ED4"/>
    <mergeCell ref="DP3:ED3"/>
    <mergeCell ref="EE4:EH4"/>
    <mergeCell ref="EE3:EH3"/>
    <mergeCell ref="EI3:EM3"/>
    <mergeCell ref="EI4:EM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Anexo 1</vt:lpstr>
      <vt:lpstr>Hoja2</vt:lpstr>
      <vt:lpstr>'Anexo 1'!Área_de_impresión</vt:lpstr>
    </vt:vector>
  </TitlesOfParts>
  <Manager/>
  <Company>UJED</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 ANGELICA ZAMORA RIOS</dc:creator>
  <cp:keywords/>
  <dc:description/>
  <cp:lastModifiedBy>Coordinador EMS</cp:lastModifiedBy>
  <cp:lastPrinted>2017-11-22T21:37:18Z</cp:lastPrinted>
  <dcterms:created xsi:type="dcterms:W3CDTF">2006-10-24T19:10:13Z</dcterms:created>
  <dcterms:modified xsi:type="dcterms:W3CDTF">2024-01-10T17:37:59Z</dcterms:modified>
  <cp:category/>
</cp:coreProperties>
</file>